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6\Költségvetés 2026 1 mód\"/>
    </mc:Choice>
  </mc:AlternateContent>
  <bookViews>
    <workbookView xWindow="0" yWindow="0" windowWidth="26083" windowHeight="10882" tabRatio="500" activeTab="2"/>
  </bookViews>
  <sheets>
    <sheet name="Mérleg" sheetId="1" r:id="rId1"/>
    <sheet name="Bevételek" sheetId="2" r:id="rId2"/>
    <sheet name="Kiadások" sheetId="4" r:id="rId3"/>
  </sheets>
  <definedNames>
    <definedName name="_xlnm.Print_Titles" localSheetId="2">Kiadások!$1:$7</definedName>
    <definedName name="_xlnm.Print_Area" localSheetId="2">Kiadások!$A$1:$H$99</definedName>
    <definedName name="_xlnm.Print_Area" localSheetId="0">Mérleg!$A$1:$F$19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" l="1"/>
  <c r="H24" i="2" s="1"/>
  <c r="H22" i="2" s="1"/>
  <c r="H21" i="2" s="1"/>
  <c r="H69" i="4"/>
  <c r="G69" i="4"/>
  <c r="H15" i="4"/>
  <c r="H19" i="4"/>
  <c r="H28" i="4"/>
  <c r="H26" i="4" s="1"/>
  <c r="H35" i="4"/>
  <c r="H33" i="4" s="1"/>
  <c r="H32" i="4" s="1"/>
  <c r="H43" i="4"/>
  <c r="H47" i="4"/>
  <c r="H54" i="4"/>
  <c r="H56" i="4"/>
  <c r="H62" i="4"/>
  <c r="H59" i="4" s="1"/>
  <c r="H65" i="4"/>
  <c r="H64" i="4" s="1"/>
  <c r="H63" i="4" s="1"/>
  <c r="H71" i="4"/>
  <c r="H68" i="4" s="1"/>
  <c r="H75" i="4"/>
  <c r="H79" i="4"/>
  <c r="H81" i="4"/>
  <c r="H84" i="4"/>
  <c r="H86" i="4"/>
  <c r="H89" i="4"/>
  <c r="H8" i="2"/>
  <c r="H9" i="2"/>
  <c r="H10" i="2"/>
  <c r="H11" i="2"/>
  <c r="H35" i="2" s="1"/>
  <c r="F10" i="1" s="1"/>
  <c r="H16" i="2"/>
  <c r="H15" i="2" s="1"/>
  <c r="H14" i="2" s="1"/>
  <c r="H18" i="2"/>
  <c r="G28" i="4"/>
  <c r="G26" i="4" s="1"/>
  <c r="G43" i="4"/>
  <c r="G47" i="4"/>
  <c r="G56" i="4"/>
  <c r="H40" i="4" l="1"/>
  <c r="H24" i="4"/>
  <c r="H10" i="4"/>
  <c r="H9" i="4" s="1"/>
  <c r="H93" i="4" s="1"/>
  <c r="H23" i="4"/>
  <c r="G40" i="4"/>
  <c r="H97" i="4"/>
  <c r="F18" i="1" s="1"/>
  <c r="H78" i="4"/>
  <c r="H67" i="4" s="1"/>
  <c r="H34" i="2"/>
  <c r="H25" i="4"/>
  <c r="H96" i="4"/>
  <c r="F17" i="1" s="1"/>
  <c r="H36" i="2"/>
  <c r="F11" i="1" s="1"/>
  <c r="H20" i="2"/>
  <c r="H33" i="2" s="1"/>
  <c r="G89" i="4"/>
  <c r="G86" i="4"/>
  <c r="G84" i="4"/>
  <c r="G81" i="4"/>
  <c r="G79" i="4"/>
  <c r="G75" i="4"/>
  <c r="G71" i="4"/>
  <c r="G68" i="4" s="1"/>
  <c r="G16" i="2"/>
  <c r="G15" i="2" s="1"/>
  <c r="G18" i="2"/>
  <c r="G24" i="2"/>
  <c r="G22" i="2" s="1"/>
  <c r="G21" i="2" s="1"/>
  <c r="G20" i="2" s="1"/>
  <c r="H37" i="2" l="1"/>
  <c r="F9" i="1"/>
  <c r="F8" i="1" s="1"/>
  <c r="F12" i="1" s="1"/>
  <c r="H22" i="4"/>
  <c r="H94" i="4" s="1"/>
  <c r="F15" i="1" s="1"/>
  <c r="G78" i="4"/>
  <c r="G67" i="4" s="1"/>
  <c r="H95" i="4"/>
  <c r="F16" i="1" s="1"/>
  <c r="F14" i="1"/>
  <c r="G14" i="2"/>
  <c r="G10" i="2"/>
  <c r="H98" i="4" l="1"/>
  <c r="F13" i="1"/>
  <c r="F19" i="1" s="1"/>
  <c r="H8" i="4"/>
  <c r="H92" i="4" s="1"/>
  <c r="G35" i="4"/>
  <c r="G33" i="4" s="1"/>
  <c r="G32" i="4" s="1"/>
  <c r="G15" i="4"/>
  <c r="G65" i="4" l="1"/>
  <c r="G64" i="4" s="1"/>
  <c r="F99" i="4" l="1"/>
  <c r="G96" i="4"/>
  <c r="E17" i="1" s="1"/>
  <c r="G62" i="4"/>
  <c r="G59" i="4" s="1"/>
  <c r="G54" i="4"/>
  <c r="G19" i="4"/>
  <c r="G10" i="4"/>
  <c r="G24" i="4" l="1"/>
  <c r="G23" i="4"/>
  <c r="G97" i="4"/>
  <c r="E18" i="1" s="1"/>
  <c r="G9" i="4"/>
  <c r="G93" i="4" s="1"/>
  <c r="G63" i="4"/>
  <c r="G25" i="4"/>
  <c r="E14" i="1"/>
  <c r="G22" i="4" l="1"/>
  <c r="G8" i="4" s="1"/>
  <c r="G92" i="4" s="1"/>
  <c r="G94" i="4"/>
  <c r="E15" i="1" s="1"/>
  <c r="G95" i="4"/>
  <c r="E16" i="1" s="1"/>
  <c r="G98" i="4" l="1"/>
  <c r="G9" i="2"/>
  <c r="G34" i="2" s="1"/>
  <c r="G11" i="2"/>
  <c r="G35" i="2" s="1"/>
  <c r="E10" i="1" l="1"/>
  <c r="G8" i="2"/>
  <c r="G33" i="2" s="1"/>
  <c r="E9" i="1" l="1"/>
  <c r="E13" i="1"/>
  <c r="E19" i="1" s="1"/>
  <c r="G36" i="2" l="1"/>
  <c r="G37" i="2" s="1"/>
  <c r="E11" i="1" l="1"/>
  <c r="E8" i="1" s="1"/>
  <c r="E12" i="1" s="1"/>
</calcChain>
</file>

<file path=xl/sharedStrings.xml><?xml version="1.0" encoding="utf-8"?>
<sst xmlns="http://schemas.openxmlformats.org/spreadsheetml/2006/main" count="404" uniqueCount="256">
  <si>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</si>
  <si>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</si>
  <si>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</si>
  <si>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</si>
  <si>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</si>
  <si>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</si>
  <si>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</si>
  <si>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</si>
  <si>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</si>
  <si>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</si>
  <si>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</si>
  <si>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</si>
  <si>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</si>
  <si>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</si>
  <si>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</si>
  <si>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</si>
  <si>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</si>
  <si>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</si>
  <si>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</si>
  <si>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</si>
  <si>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</si>
  <si>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</si>
  <si>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</si>
  <si>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</si>
  <si>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</si>
  <si>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</si>
  <si>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</si>
  <si>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</si>
  <si>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</si>
  <si>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</si>
  <si>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Hatósági bírságok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</si>
  <si>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</si>
  <si>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</si>
  <si>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</si>
  <si>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</si>
  <si>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</si>
  <si>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</si>
  <si>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</si>
  <si>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</si>
  <si>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</si>
  <si>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</si>
  <si>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</si>
  <si>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</si>
  <si>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</si>
  <si>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</si>
  <si>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</si>
  <si>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</si>
  <si>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</si>
  <si>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</si>
  <si>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</si>
  <si>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</si>
  <si>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</si>
  <si>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</si>
  <si>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</si>
  <si>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</si>
  <si>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</si>
  <si>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</si>
  <si>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</si>
  <si>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</si>
  <si>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</si>
  <si>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</si>
  <si>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</si>
  <si>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</si>
  <si>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</si>
  <si>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</si>
  <si>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</si>
  <si>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</si>
  <si>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</si>
  <si>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</si>
  <si>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</si>
  <si>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</si>
  <si>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</si>
  <si>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</si>
  <si>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</si>
  <si>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</si>
  <si>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</si>
  <si>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</si>
  <si>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</si>
  <si>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</si>
  <si>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</si>
  <si>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</si>
  <si>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</si>
  <si>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</si>
  <si>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</si>
  <si>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</si>
  <si>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</si>
  <si>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</si>
  <si>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</si>
  <si>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</si>
  <si>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</si>
  <si>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</si>
  <si>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</si>
  <si>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</si>
  <si>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</si>
  <si>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</si>
  <si>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</si>
  <si>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</si>
  <si>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</si>
  <si>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</si>
  <si>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</si>
  <si>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</si>
  <si>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</si>
  <si>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</si>
  <si>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</si>
  <si>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</si>
  <si>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</si>
  <si>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</si>
  <si>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</si>
  <si>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</si>
  <si>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</si>
  <si>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</si>
  <si>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</si>
  <si>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</si>
  <si>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</si>
  <si>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</si>
  <si>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</si>
  <si>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</si>
  <si>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</si>
  <si>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</si>
  <si>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</si>
  <si>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</si>
  <si>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</si>
  <si>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</si>
  <si>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K123</t>
  </si>
  <si>
    <t>K1104</t>
  </si>
  <si>
    <t>Készenléti, ügyeleti, helyettesítési díj túlóra, túlszolgálat teljesítése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</si>
  <si>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</si>
  <si>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</si>
  <si>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</si>
  <si>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</si>
  <si>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</si>
  <si>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</si>
  <si>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</si>
  <si>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</si>
  <si>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</si>
  <si>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</si>
  <si>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</si>
  <si>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</si>
  <si>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</si>
  <si>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</si>
  <si>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</si>
  <si>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</si>
  <si>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</si>
  <si>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</si>
  <si>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</si>
  <si>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</si>
  <si>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</si>
  <si>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</si>
  <si>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</si>
  <si>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</si>
  <si>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</si>
  <si>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</si>
  <si>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</si>
  <si>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</si>
  <si>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</si>
  <si>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</si>
  <si>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</si>
  <si>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</si>
  <si>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</si>
  <si>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</si>
  <si>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</si>
  <si>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</si>
  <si>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</si>
  <si>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</si>
  <si>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</si>
  <si>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</si>
  <si>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</si>
  <si>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</si>
  <si>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</si>
  <si>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</si>
  <si>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</si>
  <si>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</si>
  <si>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</si>
  <si>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</si>
  <si>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</si>
  <si>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</si>
  <si>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</si>
  <si>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</si>
  <si>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</si>
  <si>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</si>
  <si>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</si>
  <si>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</si>
  <si>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</si>
  <si>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</si>
  <si>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</si>
  <si>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</si>
  <si>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</si>
  <si>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</si>
  <si>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</si>
  <si>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</si>
  <si>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</si>
  <si>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</si>
  <si>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</si>
  <si>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</si>
  <si>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</si>
  <si>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</si>
  <si>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63.</t>
  </si>
  <si>
    <t>64.</t>
  </si>
  <si>
    <t>65.</t>
  </si>
  <si>
    <t>66.</t>
  </si>
  <si>
    <t>67.</t>
  </si>
  <si>
    <t>68.</t>
  </si>
  <si>
    <t>Rendszerkövetési szolgáltatás</t>
  </si>
  <si>
    <t>Adatvédelmi tisztviselői szolgáltatás</t>
  </si>
  <si>
    <t>Szakmai tevékenységet segítő szolgáltatások</t>
  </si>
  <si>
    <t xml:space="preserve"> - Belső ellenőrzés</t>
  </si>
  <si>
    <t xml:space="preserve"> - Egyéb szakmai tevékenységet segítő szolgáltatások</t>
  </si>
  <si>
    <t xml:space="preserve"> - Zajszint mérés és egyéb hatósági költségek</t>
  </si>
  <si>
    <t>K122</t>
  </si>
  <si>
    <t>Egyéb külső személyi juttatások (Megbízási díj)</t>
  </si>
  <si>
    <t>F</t>
  </si>
  <si>
    <t>G</t>
  </si>
  <si>
    <t>69.</t>
  </si>
  <si>
    <t>70.</t>
  </si>
  <si>
    <t>016010 Országgyűlési, Önkormányzati és Eutópa parlamenti képviselőválasztáshoz kapcsolódó tevékenységek</t>
  </si>
  <si>
    <t>Egyéb működési bevételek (kerekítési különbözet)</t>
  </si>
  <si>
    <t>62.</t>
  </si>
  <si>
    <t>016010 Országgyűlési, Önkormányzati és Európa parlamenti képviselőválasztáshoz kapcsolódó tevékenységek</t>
  </si>
  <si>
    <t>Egyéb külső személyi juttatások (Tiszteletdíj)</t>
  </si>
  <si>
    <t>Egyéb külső szem. Juttatások (repi)</t>
  </si>
  <si>
    <t>Szociaális hozzájárulási adó és SZJA (ellátás)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</si>
  <si>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</si>
  <si>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</si>
  <si>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</si>
  <si>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</si>
  <si>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</si>
  <si>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</si>
  <si>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</si>
  <si>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</si>
  <si>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</si>
  <si>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</si>
  <si>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</si>
  <si>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</si>
  <si>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</si>
  <si>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</si>
  <si>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Egyéb tárgyi eszközök beszerzése (szavazófülke)</t>
  </si>
  <si>
    <t>85.</t>
  </si>
  <si>
    <t>Országos képviselő választások</t>
  </si>
  <si>
    <t>Egyéb dologi kiadások (HVB tagok távolléti díja, kerekítés)</t>
  </si>
  <si>
    <t>2026 évi KIADÁSOK részletezése</t>
  </si>
  <si>
    <t>2026. évi költségvetés ÖSSZEVONT MÉRLEGE</t>
  </si>
  <si>
    <t>42.</t>
  </si>
  <si>
    <t>86.</t>
  </si>
  <si>
    <t>87.</t>
  </si>
  <si>
    <t>88.</t>
  </si>
  <si>
    <t>89.</t>
  </si>
  <si>
    <t>90.</t>
  </si>
  <si>
    <t>91.</t>
  </si>
  <si>
    <t>2026 évi BEVÉTELEK részletezése</t>
  </si>
  <si>
    <t>módosított</t>
  </si>
  <si>
    <t>Módosított</t>
  </si>
  <si>
    <t>H</t>
  </si>
  <si>
    <t>Béren kívüli juttatások (Otthontámogatás)</t>
  </si>
  <si>
    <t>92.</t>
  </si>
  <si>
    <t>93.</t>
  </si>
  <si>
    <t>94.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</si>
</sst>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0_ ;\-#,##0\ "/>
  </numFmts>
  <fonts count="13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CBAD"/>
        <bgColor rgb="FFD0CECE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0" fontId="3" fillId="0" borderId="0"/>
  </cellStyleXfs>
  <cellXfs count="1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3" fontId="4" fillId="0" borderId="2" xfId="0" applyNumberFormat="1" applyFont="1" applyBorder="1"/>
    <xf numFmtId="3" fontId="3" fillId="0" borderId="2" xfId="0" applyNumberFormat="1" applyFont="1" applyBorder="1"/>
    <xf numFmtId="0" fontId="4" fillId="0" borderId="3" xfId="0" applyFont="1" applyBorder="1"/>
    <xf numFmtId="3" fontId="4" fillId="0" borderId="4" xfId="0" applyNumberFormat="1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3" fontId="3" fillId="0" borderId="9" xfId="0" applyNumberFormat="1" applyFont="1" applyBorder="1"/>
    <xf numFmtId="3" fontId="3" fillId="0" borderId="13" xfId="0" applyNumberFormat="1" applyFont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/>
    <xf numFmtId="3" fontId="4" fillId="2" borderId="10" xfId="0" applyNumberFormat="1" applyFont="1" applyFill="1" applyBorder="1"/>
    <xf numFmtId="3" fontId="4" fillId="2" borderId="12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2" borderId="29" xfId="0" applyFont="1" applyFill="1" applyBorder="1"/>
    <xf numFmtId="0" fontId="2" fillId="0" borderId="0" xfId="0" applyFont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3" fontId="4" fillId="0" borderId="0" xfId="0" applyNumberFormat="1" applyFont="1"/>
    <xf numFmtId="164" fontId="3" fillId="0" borderId="9" xfId="3" applyNumberFormat="1" applyFont="1" applyBorder="1" applyAlignment="1">
      <alignment vertical="center"/>
    </xf>
    <xf numFmtId="164" fontId="3" fillId="0" borderId="17" xfId="3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/>
    <xf numFmtId="0" fontId="2" fillId="0" borderId="0" xfId="4" applyFont="1"/>
    <xf numFmtId="0" fontId="3" fillId="0" borderId="0" xfId="4" applyAlignment="1">
      <alignment horizontal="center" vertical="center"/>
    </xf>
    <xf numFmtId="0" fontId="6" fillId="0" borderId="23" xfId="4" applyFont="1" applyBorder="1" applyAlignment="1">
      <alignment horizontal="center" vertical="center" wrapText="1"/>
    </xf>
    <xf numFmtId="0" fontId="3" fillId="0" borderId="30" xfId="4" applyBorder="1" applyAlignment="1">
      <alignment horizontal="center" vertical="center"/>
    </xf>
    <xf numFmtId="0" fontId="3" fillId="0" borderId="23" xfId="4" applyBorder="1" applyAlignment="1">
      <alignment horizontal="center" vertical="center"/>
    </xf>
    <xf numFmtId="0" fontId="4" fillId="0" borderId="0" xfId="4" applyFont="1"/>
    <xf numFmtId="1" fontId="4" fillId="0" borderId="25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164" fontId="4" fillId="2" borderId="15" xfId="3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left"/>
    </xf>
    <xf numFmtId="0" fontId="4" fillId="0" borderId="2" xfId="4" applyFont="1" applyBorder="1" applyAlignment="1">
      <alignment horizontal="left"/>
    </xf>
    <xf numFmtId="2" fontId="4" fillId="0" borderId="2" xfId="4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0" fontId="3" fillId="0" borderId="0" xfId="4" applyAlignment="1">
      <alignment horizontal="left"/>
    </xf>
    <xf numFmtId="0" fontId="3" fillId="0" borderId="2" xfId="4" applyBorder="1" applyAlignment="1">
      <alignment horizontal="left"/>
    </xf>
    <xf numFmtId="2" fontId="3" fillId="0" borderId="2" xfId="4" applyNumberFormat="1" applyBorder="1" applyAlignment="1">
      <alignment horizontal="right"/>
    </xf>
    <xf numFmtId="3" fontId="3" fillId="0" borderId="2" xfId="4" applyNumberFormat="1" applyBorder="1" applyAlignment="1">
      <alignment horizontal="center"/>
    </xf>
    <xf numFmtId="0" fontId="3" fillId="0" borderId="0" xfId="4" applyAlignment="1">
      <alignment horizontal="center"/>
    </xf>
    <xf numFmtId="3" fontId="3" fillId="0" borderId="9" xfId="4" applyNumberFormat="1" applyBorder="1" applyAlignment="1">
      <alignment horizontal="center"/>
    </xf>
    <xf numFmtId="0" fontId="3" fillId="0" borderId="34" xfId="4" applyBorder="1" applyAlignment="1">
      <alignment horizontal="left"/>
    </xf>
    <xf numFmtId="2" fontId="3" fillId="0" borderId="21" xfId="4" applyNumberFormat="1" applyBorder="1" applyAlignment="1">
      <alignment horizontal="left"/>
    </xf>
    <xf numFmtId="2" fontId="3" fillId="0" borderId="22" xfId="4" applyNumberFormat="1" applyBorder="1" applyAlignment="1">
      <alignment horizontal="right"/>
    </xf>
    <xf numFmtId="3" fontId="3" fillId="0" borderId="0" xfId="4" applyNumberFormat="1" applyAlignment="1">
      <alignment horizontal="center"/>
    </xf>
    <xf numFmtId="0" fontId="3" fillId="0" borderId="21" xfId="4" applyBorder="1" applyAlignment="1">
      <alignment horizontal="left"/>
    </xf>
    <xf numFmtId="3" fontId="3" fillId="0" borderId="22" xfId="4" applyNumberFormat="1" applyBorder="1" applyAlignment="1">
      <alignment horizontal="center"/>
    </xf>
    <xf numFmtId="0" fontId="4" fillId="0" borderId="2" xfId="4" applyFont="1" applyBorder="1"/>
    <xf numFmtId="0" fontId="3" fillId="0" borderId="2" xfId="4" applyBorder="1"/>
    <xf numFmtId="164" fontId="3" fillId="0" borderId="9" xfId="4" applyNumberFormat="1" applyBorder="1" applyAlignment="1">
      <alignment horizontal="center"/>
    </xf>
    <xf numFmtId="2" fontId="6" fillId="0" borderId="2" xfId="4" applyNumberFormat="1" applyFont="1" applyBorder="1" applyAlignment="1">
      <alignment horizontal="right"/>
    </xf>
    <xf numFmtId="0" fontId="7" fillId="0" borderId="0" xfId="4" applyFont="1" applyAlignment="1">
      <alignment horizontal="left"/>
    </xf>
    <xf numFmtId="2" fontId="7" fillId="0" borderId="2" xfId="4" applyNumberFormat="1" applyFont="1" applyBorder="1" applyAlignment="1">
      <alignment horizontal="right"/>
    </xf>
    <xf numFmtId="49" fontId="3" fillId="0" borderId="2" xfId="4" applyNumberFormat="1" applyBorder="1" applyAlignment="1">
      <alignment horizontal="left"/>
    </xf>
    <xf numFmtId="164" fontId="4" fillId="0" borderId="9" xfId="3" applyNumberFormat="1" applyFont="1" applyBorder="1" applyAlignment="1">
      <alignment horizontal="right" vertical="center"/>
    </xf>
    <xf numFmtId="164" fontId="4" fillId="2" borderId="16" xfId="3" applyNumberFormat="1" applyFont="1" applyFill="1" applyBorder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4" fillId="2" borderId="2" xfId="4" applyFont="1" applyFill="1" applyBorder="1" applyAlignment="1">
      <alignment horizontal="left"/>
    </xf>
    <xf numFmtId="3" fontId="4" fillId="2" borderId="2" xfId="4" applyNumberFormat="1" applyFont="1" applyFill="1" applyBorder="1" applyAlignment="1">
      <alignment horizontal="right"/>
    </xf>
    <xf numFmtId="164" fontId="4" fillId="2" borderId="9" xfId="3" applyNumberFormat="1" applyFont="1" applyFill="1" applyBorder="1" applyAlignment="1">
      <alignment horizontal="center"/>
    </xf>
    <xf numFmtId="0" fontId="4" fillId="0" borderId="31" xfId="4" applyFont="1" applyBorder="1"/>
    <xf numFmtId="0" fontId="4" fillId="0" borderId="19" xfId="4" applyFont="1" applyBorder="1" applyAlignment="1">
      <alignment horizontal="left"/>
    </xf>
    <xf numFmtId="0" fontId="4" fillId="0" borderId="32" xfId="4" applyFont="1" applyBorder="1"/>
    <xf numFmtId="0" fontId="4" fillId="0" borderId="18" xfId="4" applyFont="1" applyBorder="1"/>
    <xf numFmtId="0" fontId="4" fillId="0" borderId="33" xfId="4" applyFont="1" applyBorder="1"/>
    <xf numFmtId="0" fontId="4" fillId="0" borderId="20" xfId="4" applyFont="1" applyBorder="1"/>
    <xf numFmtId="0" fontId="4" fillId="2" borderId="3" xfId="4" applyFont="1" applyFill="1" applyBorder="1"/>
    <xf numFmtId="0" fontId="4" fillId="2" borderId="3" xfId="4" applyFont="1" applyFill="1" applyBorder="1" applyAlignment="1">
      <alignment horizontal="left"/>
    </xf>
    <xf numFmtId="164" fontId="4" fillId="2" borderId="3" xfId="3" applyNumberFormat="1" applyFont="1" applyFill="1" applyBorder="1" applyAlignment="1">
      <alignment horizontal="center"/>
    </xf>
    <xf numFmtId="0" fontId="8" fillId="0" borderId="0" xfId="4" applyFont="1" applyAlignment="1">
      <alignment horizontal="left"/>
    </xf>
    <xf numFmtId="0" fontId="8" fillId="0" borderId="2" xfId="4" applyFont="1" applyBorder="1" applyAlignment="1">
      <alignment horizontal="left"/>
    </xf>
    <xf numFmtId="164" fontId="3" fillId="0" borderId="0" xfId="3" applyNumberFormat="1" applyFont="1"/>
    <xf numFmtId="164" fontId="3" fillId="0" borderId="0" xfId="4" applyNumberFormat="1"/>
    <xf numFmtId="2" fontId="6" fillId="0" borderId="9" xfId="4" applyNumberFormat="1" applyFont="1" applyBorder="1" applyAlignment="1">
      <alignment horizontal="right"/>
    </xf>
    <xf numFmtId="0" fontId="4" fillId="0" borderId="9" xfId="4" applyFont="1" applyBorder="1"/>
    <xf numFmtId="0" fontId="3" fillId="0" borderId="9" xfId="4" applyBorder="1"/>
    <xf numFmtId="0" fontId="4" fillId="0" borderId="13" xfId="4" applyFont="1" applyBorder="1"/>
    <xf numFmtId="2" fontId="4" fillId="2" borderId="14" xfId="4" applyNumberFormat="1" applyFont="1" applyFill="1" applyBorder="1" applyAlignment="1">
      <alignment horizontal="center" vertical="center" wrapText="1"/>
    </xf>
    <xf numFmtId="2" fontId="8" fillId="0" borderId="2" xfId="4" applyNumberFormat="1" applyFont="1" applyBorder="1" applyAlignment="1">
      <alignment horizontal="center"/>
    </xf>
    <xf numFmtId="0" fontId="4" fillId="0" borderId="36" xfId="4" applyFont="1" applyBorder="1" applyAlignment="1">
      <alignment horizontal="left"/>
    </xf>
    <xf numFmtId="0" fontId="4" fillId="0" borderId="37" xfId="4" applyFont="1" applyBorder="1"/>
    <xf numFmtId="0" fontId="4" fillId="0" borderId="38" xfId="4" applyFont="1" applyBorder="1"/>
    <xf numFmtId="164" fontId="4" fillId="0" borderId="39" xfId="3" applyNumberFormat="1" applyFont="1" applyFill="1" applyBorder="1" applyAlignment="1">
      <alignment horizontal="center"/>
    </xf>
    <xf numFmtId="164" fontId="4" fillId="0" borderId="40" xfId="3" applyNumberFormat="1" applyFont="1" applyFill="1" applyBorder="1" applyAlignment="1">
      <alignment horizontal="center"/>
    </xf>
    <xf numFmtId="164" fontId="4" fillId="0" borderId="41" xfId="3" applyNumberFormat="1" applyFont="1" applyFill="1" applyBorder="1" applyAlignment="1">
      <alignment horizontal="center"/>
    </xf>
    <xf numFmtId="0" fontId="4" fillId="0" borderId="42" xfId="4" applyFont="1" applyBorder="1" applyAlignment="1">
      <alignment horizontal="left"/>
    </xf>
    <xf numFmtId="0" fontId="4" fillId="0" borderId="43" xfId="4" applyFont="1" applyBorder="1"/>
    <xf numFmtId="164" fontId="0" fillId="0" borderId="0" xfId="1" applyNumberFormat="1" applyFont="1"/>
    <xf numFmtId="3" fontId="4" fillId="2" borderId="1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2" fontId="4" fillId="4" borderId="45" xfId="0" applyNumberFormat="1" applyFont="1" applyFill="1" applyBorder="1" applyAlignment="1">
      <alignment wrapText="1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7" xfId="0" applyFont="1" applyBorder="1"/>
    <xf numFmtId="2" fontId="4" fillId="0" borderId="47" xfId="0" applyNumberFormat="1" applyFont="1" applyBorder="1" applyAlignment="1">
      <alignment horizontal="right"/>
    </xf>
    <xf numFmtId="3" fontId="4" fillId="0" borderId="47" xfId="0" applyNumberFormat="1" applyFont="1" applyBorder="1" applyAlignment="1">
      <alignment horizontal="right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2" fontId="3" fillId="0" borderId="47" xfId="0" applyNumberFormat="1" applyFont="1" applyBorder="1" applyAlignment="1">
      <alignment horizontal="right"/>
    </xf>
    <xf numFmtId="3" fontId="3" fillId="0" borderId="47" xfId="0" applyNumberFormat="1" applyFont="1" applyBorder="1" applyAlignment="1">
      <alignment horizontal="right"/>
    </xf>
    <xf numFmtId="3" fontId="3" fillId="0" borderId="47" xfId="0" applyNumberFormat="1" applyFont="1" applyBorder="1" applyAlignment="1">
      <alignment horizontal="center"/>
    </xf>
    <xf numFmtId="0" fontId="3" fillId="0" borderId="47" xfId="0" applyFont="1" applyBorder="1"/>
    <xf numFmtId="2" fontId="6" fillId="0" borderId="47" xfId="0" applyNumberFormat="1" applyFont="1" applyBorder="1" applyAlignment="1">
      <alignment horizontal="right"/>
    </xf>
    <xf numFmtId="0" fontId="7" fillId="0" borderId="47" xfId="0" applyFont="1" applyBorder="1" applyAlignment="1">
      <alignment horizontal="left"/>
    </xf>
    <xf numFmtId="2" fontId="7" fillId="0" borderId="47" xfId="0" applyNumberFormat="1" applyFont="1" applyBorder="1" applyAlignment="1">
      <alignment horizontal="right"/>
    </xf>
    <xf numFmtId="0" fontId="4" fillId="0" borderId="46" xfId="0" applyFont="1" applyBorder="1"/>
    <xf numFmtId="164" fontId="4" fillId="0" borderId="47" xfId="3" applyNumberFormat="1" applyFont="1" applyBorder="1" applyAlignment="1">
      <alignment horizontal="right" vertical="center"/>
    </xf>
    <xf numFmtId="165" fontId="3" fillId="0" borderId="47" xfId="3" applyNumberFormat="1" applyFont="1" applyBorder="1" applyAlignment="1">
      <alignment horizontal="center" vertical="center"/>
    </xf>
    <xf numFmtId="0" fontId="4" fillId="0" borderId="48" xfId="0" applyFont="1" applyBorder="1"/>
    <xf numFmtId="0" fontId="3" fillId="0" borderId="49" xfId="0" applyFont="1" applyBorder="1" applyAlignment="1">
      <alignment horizontal="left"/>
    </xf>
    <xf numFmtId="0" fontId="4" fillId="0" borderId="49" xfId="0" applyFont="1" applyBorder="1"/>
    <xf numFmtId="165" fontId="3" fillId="0" borderId="49" xfId="3" applyNumberFormat="1" applyFont="1" applyBorder="1" applyAlignment="1">
      <alignment horizontal="center" vertical="center"/>
    </xf>
    <xf numFmtId="164" fontId="0" fillId="0" borderId="0" xfId="0" applyNumberFormat="1"/>
    <xf numFmtId="164" fontId="4" fillId="4" borderId="50" xfId="3" applyNumberFormat="1" applyFont="1" applyFill="1" applyBorder="1" applyAlignment="1">
      <alignment horizontal="center" vertical="center"/>
    </xf>
    <xf numFmtId="164" fontId="4" fillId="0" borderId="0" xfId="3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4" applyNumberFormat="1" applyFont="1"/>
    <xf numFmtId="0" fontId="3" fillId="0" borderId="0" xfId="0" applyFont="1" applyAlignment="1">
      <alignment horizontal="center" vertical="center"/>
    </xf>
    <xf numFmtId="3" fontId="3" fillId="0" borderId="2" xfId="4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/>
    <xf numFmtId="0" fontId="4" fillId="2" borderId="2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/>
    </xf>
    <xf numFmtId="0" fontId="4" fillId="2" borderId="35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4" borderId="44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vertical="center" wrapText="1"/>
    </xf>
    <xf numFmtId="0" fontId="4" fillId="2" borderId="35" xfId="4" applyFont="1" applyFill="1" applyBorder="1" applyAlignment="1">
      <alignment vertical="center" wrapText="1"/>
    </xf>
    <xf numFmtId="0" fontId="4" fillId="2" borderId="29" xfId="4" applyFont="1" applyFill="1" applyBorder="1" applyAlignment="1">
      <alignment vertical="center" wrapText="1"/>
    </xf>
    <xf numFmtId="0" fontId="4" fillId="2" borderId="28" xfId="4" applyFont="1" applyFill="1" applyBorder="1" applyAlignment="1">
      <alignment vertical="center" wrapText="1"/>
    </xf>
    <xf numFmtId="0" fontId="4" fillId="0" borderId="2" xfId="4" applyFont="1" applyBorder="1" applyAlignment="1">
      <alignment horizontal="left"/>
    </xf>
    <xf numFmtId="0" fontId="1" fillId="0" borderId="0" xfId="4" applyFont="1" applyAlignment="1">
      <alignment horizontal="right"/>
    </xf>
    <xf numFmtId="0" fontId="4" fillId="0" borderId="25" xfId="4" applyFont="1" applyBorder="1" applyAlignment="1">
      <alignment horizontal="center" vertical="center"/>
    </xf>
    <xf numFmtId="0" fontId="4" fillId="0" borderId="26" xfId="4" applyFont="1" applyBorder="1" applyAlignment="1">
      <alignment horizontal="center" vertical="center"/>
    </xf>
    <xf numFmtId="0" fontId="4" fillId="0" borderId="24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2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2" borderId="14" xfId="4" applyFont="1" applyFill="1" applyBorder="1" applyAlignment="1">
      <alignment wrapText="1"/>
    </xf>
    <xf numFmtId="0" fontId="3" fillId="0" borderId="0" xfId="4" applyAlignment="1">
      <alignment horizontal="center"/>
    </xf>
    <xf numFmtId="164" fontId="3" fillId="0" borderId="0" xfId="1" applyNumberFormat="1" applyFont="1"/>
    <xf numFmtId="3" fontId="0" fillId="0" borderId="0" xfId="0" applyNumberFormat="1"/>
  </cellXfs>
  <cellStyles count="5">
    <cellStyle name="Ezres" xfId="1" builtinId="3"/>
    <cellStyle name="Ezres 2" xfId="3"/>
    <cellStyle name="Normál" xfId="0" builtinId="0"/>
    <cellStyle name="Normál 2" xfId="2"/>
    <cellStyle name="Normál 2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110" zoomScaleNormal="100" zoomScaleSheetLayoutView="110" workbookViewId="0">
      <selection activeCell="D8" sqref="D8"/>
    </sheetView>
  </sheetViews>
  <sheetFormatPr defaultColWidth="8.88671875" defaultRowHeight="15.65" x14ac:dyDescent="0.25"/>
  <cols>
    <col min="1" max="1" width="3.5546875" style="147" customWidth="1"/>
    <col min="2" max="2" width="3.44140625" customWidth="1"/>
    <col min="3" max="3" width="4.109375" customWidth="1"/>
    <col min="4" max="4" width="46.109375" customWidth="1"/>
    <col min="5" max="5" width="16.5546875" customWidth="1"/>
    <col min="6" max="6" width="17.109375" bestFit="1" customWidth="1"/>
    <col min="7" max="7" width="15.33203125" bestFit="1" customWidth="1"/>
  </cols>
  <sheetData>
    <row r="1" spans="1:6" s="1" customFormat="1" x14ac:dyDescent="0.25">
      <c r="A1" s="144"/>
      <c r="B1" s="152"/>
      <c r="C1" s="152"/>
      <c r="D1" s="152"/>
    </row>
    <row r="2" spans="1:6" s="2" customFormat="1" x14ac:dyDescent="0.25">
      <c r="A2" s="157" t="s">
        <v>0</v>
      </c>
      <c r="B2" s="158"/>
      <c r="C2" s="158"/>
      <c r="D2" s="158"/>
      <c r="E2" s="158"/>
      <c r="F2" s="158"/>
    </row>
    <row r="3" spans="1:6" s="2" customFormat="1" ht="21.75" customHeight="1" x14ac:dyDescent="0.25">
      <c r="A3" s="159" t="s">
        <v>240</v>
      </c>
      <c r="B3" s="158"/>
      <c r="C3" s="158"/>
      <c r="D3" s="158"/>
      <c r="E3" s="158"/>
      <c r="F3" s="158"/>
    </row>
    <row r="4" spans="1:6" s="2" customFormat="1" ht="21.75" customHeight="1" x14ac:dyDescent="0.25">
      <c r="A4" s="145"/>
      <c r="B4" s="3"/>
      <c r="C4" s="3"/>
      <c r="D4" s="3"/>
      <c r="E4" s="3"/>
    </row>
    <row r="5" spans="1:6" s="2" customFormat="1" ht="21.75" customHeight="1" x14ac:dyDescent="0.25">
      <c r="A5" s="37" t="s">
        <v>129</v>
      </c>
      <c r="B5" s="39" t="s">
        <v>145</v>
      </c>
      <c r="C5" s="39" t="s">
        <v>146</v>
      </c>
      <c r="D5" s="39" t="s">
        <v>147</v>
      </c>
      <c r="E5" s="39" t="s">
        <v>148</v>
      </c>
      <c r="F5" s="39" t="s">
        <v>149</v>
      </c>
    </row>
    <row r="6" spans="1:6" s="2" customFormat="1" ht="21.75" customHeight="1" x14ac:dyDescent="0.25">
      <c r="A6" s="146" t="s">
        <v>130</v>
      </c>
      <c r="B6" s="153" t="s">
        <v>1</v>
      </c>
      <c r="C6" s="154"/>
      <c r="D6" s="154"/>
      <c r="E6" s="38" t="s">
        <v>2</v>
      </c>
      <c r="F6" s="38" t="s">
        <v>2</v>
      </c>
    </row>
    <row r="7" spans="1:6" s="2" customFormat="1" ht="21.75" customHeight="1" x14ac:dyDescent="0.25">
      <c r="A7" s="146" t="s">
        <v>131</v>
      </c>
      <c r="B7" s="155"/>
      <c r="C7" s="156"/>
      <c r="D7" s="156"/>
      <c r="E7" s="33" t="s">
        <v>107</v>
      </c>
      <c r="F7" s="33" t="s">
        <v>249</v>
      </c>
    </row>
    <row r="8" spans="1:6" s="2" customFormat="1" ht="30.25" customHeight="1" x14ac:dyDescent="0.25">
      <c r="A8" s="146" t="s">
        <v>132</v>
      </c>
      <c r="B8" s="5"/>
      <c r="C8" s="5" t="s">
        <v>3</v>
      </c>
      <c r="D8" s="5"/>
      <c r="E8" s="6">
        <f>SUM(E9:E11)</f>
        <v>185279378</v>
      </c>
      <c r="F8" s="6">
        <f>SUM(F9:F11)</f>
        <v>188527445</v>
      </c>
    </row>
    <row r="9" spans="1:6" s="2" customFormat="1" ht="18" customHeight="1" x14ac:dyDescent="0.25">
      <c r="A9" s="146" t="s">
        <v>133</v>
      </c>
      <c r="B9" s="2" t="s">
        <v>4</v>
      </c>
      <c r="C9" s="2" t="s">
        <v>5</v>
      </c>
      <c r="E9" s="7">
        <f>Bevételek!G34</f>
        <v>10765484</v>
      </c>
      <c r="F9" s="7">
        <f>Bevételek!H34</f>
        <v>11453551</v>
      </c>
    </row>
    <row r="10" spans="1:6" s="2" customFormat="1" ht="16.5" customHeight="1" x14ac:dyDescent="0.25">
      <c r="A10" s="146" t="s">
        <v>134</v>
      </c>
      <c r="B10" s="2" t="s">
        <v>6</v>
      </c>
      <c r="C10" s="2" t="s">
        <v>7</v>
      </c>
      <c r="E10" s="7">
        <f>Bevételek!G35</f>
        <v>2000</v>
      </c>
      <c r="F10" s="7">
        <f>Bevételek!H35</f>
        <v>2000</v>
      </c>
    </row>
    <row r="11" spans="1:6" s="2" customFormat="1" ht="16.5" customHeight="1" x14ac:dyDescent="0.25">
      <c r="A11" s="146" t="s">
        <v>135</v>
      </c>
      <c r="B11" s="2" t="s">
        <v>8</v>
      </c>
      <c r="C11" s="2" t="s">
        <v>9</v>
      </c>
      <c r="E11" s="7">
        <f>Bevételek!G36</f>
        <v>174511894</v>
      </c>
      <c r="F11" s="7">
        <f>Bevételek!H36</f>
        <v>177071894</v>
      </c>
    </row>
    <row r="12" spans="1:6" s="2" customFormat="1" ht="29.25" customHeight="1" x14ac:dyDescent="0.25">
      <c r="A12" s="146" t="s">
        <v>136</v>
      </c>
      <c r="B12" s="8" t="s">
        <v>10</v>
      </c>
      <c r="C12" s="8"/>
      <c r="D12" s="8"/>
      <c r="E12" s="9">
        <f>SUM(E8)</f>
        <v>185279378</v>
      </c>
      <c r="F12" s="9">
        <f>SUM(F8)</f>
        <v>188527445</v>
      </c>
    </row>
    <row r="13" spans="1:6" s="2" customFormat="1" ht="36.700000000000003" customHeight="1" x14ac:dyDescent="0.25">
      <c r="A13" s="146" t="s">
        <v>137</v>
      </c>
      <c r="B13" s="5"/>
      <c r="C13" s="5" t="s">
        <v>11</v>
      </c>
      <c r="D13" s="5"/>
      <c r="E13" s="6">
        <f>SUM(E14:E18)</f>
        <v>185279378</v>
      </c>
      <c r="F13" s="6">
        <f>SUM(F14:F18)</f>
        <v>188527445</v>
      </c>
    </row>
    <row r="14" spans="1:6" s="2" customFormat="1" ht="18" customHeight="1" x14ac:dyDescent="0.25">
      <c r="A14" s="146" t="s">
        <v>138</v>
      </c>
      <c r="B14" s="2" t="s">
        <v>12</v>
      </c>
      <c r="C14" s="2" t="s">
        <v>13</v>
      </c>
      <c r="E14" s="7">
        <f>Kiadások!G93</f>
        <v>144333800</v>
      </c>
      <c r="F14" s="7">
        <f>Kiadások!H93</f>
        <v>147707719</v>
      </c>
    </row>
    <row r="15" spans="1:6" s="2" customFormat="1" ht="18" customHeight="1" x14ac:dyDescent="0.25">
      <c r="A15" s="146" t="s">
        <v>139</v>
      </c>
      <c r="B15" s="2" t="s">
        <v>14</v>
      </c>
      <c r="C15" s="2" t="s">
        <v>15</v>
      </c>
      <c r="E15" s="7">
        <f>Kiadások!G94</f>
        <v>19532578</v>
      </c>
      <c r="F15" s="7">
        <f>Kiadások!H94</f>
        <v>20316626</v>
      </c>
    </row>
    <row r="16" spans="1:6" s="2" customFormat="1" ht="16.5" customHeight="1" x14ac:dyDescent="0.25">
      <c r="A16" s="146" t="s">
        <v>140</v>
      </c>
      <c r="B16" s="2" t="s">
        <v>16</v>
      </c>
      <c r="C16" s="2" t="s">
        <v>17</v>
      </c>
      <c r="E16" s="7">
        <f>Kiadások!G95</f>
        <v>17905000</v>
      </c>
      <c r="F16" s="7">
        <f>Kiadások!H95</f>
        <v>16995100</v>
      </c>
    </row>
    <row r="17" spans="1:7" s="2" customFormat="1" ht="16.5" customHeight="1" x14ac:dyDescent="0.25">
      <c r="A17" s="146" t="s">
        <v>141</v>
      </c>
      <c r="B17" s="2" t="s">
        <v>18</v>
      </c>
      <c r="C17" s="151" t="s">
        <v>19</v>
      </c>
      <c r="D17" s="151"/>
      <c r="E17" s="7">
        <f>Kiadások!G96</f>
        <v>3000000</v>
      </c>
      <c r="F17" s="7">
        <f>Kiadások!H96</f>
        <v>3000000</v>
      </c>
    </row>
    <row r="18" spans="1:7" s="2" customFormat="1" ht="16.5" customHeight="1" x14ac:dyDescent="0.25">
      <c r="A18" s="146" t="s">
        <v>142</v>
      </c>
      <c r="B18" s="2" t="s">
        <v>120</v>
      </c>
      <c r="C18" s="151" t="s">
        <v>114</v>
      </c>
      <c r="D18" s="151"/>
      <c r="E18" s="7">
        <f>Kiadások!G97</f>
        <v>508000</v>
      </c>
      <c r="F18" s="7">
        <f>Kiadások!H97</f>
        <v>508000</v>
      </c>
    </row>
    <row r="19" spans="1:7" s="2" customFormat="1" ht="30.75" customHeight="1" x14ac:dyDescent="0.25">
      <c r="A19" s="146" t="s">
        <v>143</v>
      </c>
      <c r="B19" s="8" t="s">
        <v>20</v>
      </c>
      <c r="C19" s="8"/>
      <c r="D19" s="8"/>
      <c r="E19" s="9">
        <f>SUM(E13)</f>
        <v>185279378</v>
      </c>
      <c r="F19" s="9">
        <f>SUM(F13)</f>
        <v>188527445</v>
      </c>
      <c r="G19" s="10"/>
    </row>
    <row r="20" spans="1:7" s="2" customFormat="1" ht="15.8" customHeight="1" x14ac:dyDescent="0.25">
      <c r="A20" s="145"/>
      <c r="B20" s="5"/>
      <c r="C20" s="5"/>
      <c r="D20" s="5"/>
      <c r="E20" s="10"/>
      <c r="F20" s="10"/>
      <c r="G20" s="184"/>
    </row>
    <row r="21" spans="1:7" s="2" customFormat="1" x14ac:dyDescent="0.25">
      <c r="A21" s="145"/>
      <c r="E21" s="44"/>
    </row>
    <row r="22" spans="1:7" s="2" customFormat="1" x14ac:dyDescent="0.25">
      <c r="A22" s="145"/>
    </row>
    <row r="23" spans="1:7" x14ac:dyDescent="0.25">
      <c r="E23" s="114"/>
    </row>
  </sheetData>
  <sheetProtection selectLockedCells="1" selectUnlockedCells="1"/>
  <mergeCells count="6">
    <mergeCell ref="C18:D18"/>
    <mergeCell ref="B1:D1"/>
    <mergeCell ref="B6:D7"/>
    <mergeCell ref="C17:D17"/>
    <mergeCell ref="A2:F2"/>
    <mergeCell ref="A3:F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83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6" zoomScaleNormal="100" zoomScaleSheetLayoutView="100" workbookViewId="0">
      <selection activeCell="I22" sqref="I22"/>
    </sheetView>
  </sheetViews>
  <sheetFormatPr defaultColWidth="8.88671875" defaultRowHeight="15.65" x14ac:dyDescent="0.25"/>
  <cols>
    <col min="1" max="1" width="4.21875" style="3" customWidth="1"/>
    <col min="2" max="2" width="4" customWidth="1"/>
    <col min="3" max="3" width="5.44140625" customWidth="1"/>
    <col min="4" max="5" width="6" customWidth="1"/>
    <col min="6" max="6" width="44.109375" customWidth="1"/>
    <col min="7" max="7" width="15.44140625" style="11" customWidth="1"/>
    <col min="8" max="8" width="16.109375" customWidth="1"/>
    <col min="9" max="9" width="9.109375" bestFit="1" customWidth="1"/>
  </cols>
  <sheetData>
    <row r="1" spans="1:9" s="2" customFormat="1" ht="21.75" customHeight="1" x14ac:dyDescent="0.25">
      <c r="A1" s="159" t="s">
        <v>0</v>
      </c>
      <c r="B1" s="160"/>
      <c r="C1" s="160"/>
      <c r="D1" s="160"/>
      <c r="E1" s="160"/>
      <c r="F1" s="160"/>
      <c r="G1" s="160"/>
      <c r="H1" s="160"/>
    </row>
    <row r="2" spans="1:9" s="2" customFormat="1" ht="23.3" customHeight="1" x14ac:dyDescent="0.25">
      <c r="A2" s="159" t="s">
        <v>248</v>
      </c>
      <c r="B2" s="160"/>
      <c r="C2" s="160"/>
      <c r="D2" s="160"/>
      <c r="E2" s="160"/>
      <c r="F2" s="160"/>
      <c r="G2" s="160"/>
      <c r="H2" s="160"/>
    </row>
    <row r="3" spans="1:9" s="2" customFormat="1" ht="27" customHeight="1" x14ac:dyDescent="0.25">
      <c r="A3" s="159" t="s">
        <v>21</v>
      </c>
      <c r="B3" s="160"/>
      <c r="C3" s="160"/>
      <c r="D3" s="160"/>
      <c r="E3" s="160"/>
      <c r="F3" s="160"/>
      <c r="G3" s="160"/>
      <c r="H3" s="160"/>
    </row>
    <row r="4" spans="1:9" s="2" customFormat="1" ht="19.2" customHeight="1" x14ac:dyDescent="0.25">
      <c r="A4" s="3"/>
      <c r="B4" s="3"/>
      <c r="C4" s="3"/>
      <c r="D4" s="3"/>
      <c r="E4" s="3"/>
      <c r="F4" s="3"/>
      <c r="G4" s="3"/>
    </row>
    <row r="5" spans="1:9" s="149" customFormat="1" ht="23.1" customHeight="1" x14ac:dyDescent="0.25">
      <c r="A5" s="37" t="s">
        <v>150</v>
      </c>
      <c r="B5" s="146" t="s">
        <v>145</v>
      </c>
      <c r="C5" s="146" t="s">
        <v>146</v>
      </c>
      <c r="D5" s="146" t="s">
        <v>147</v>
      </c>
      <c r="E5" s="146" t="s">
        <v>148</v>
      </c>
      <c r="F5" s="146" t="s">
        <v>149</v>
      </c>
      <c r="G5" s="146" t="s">
        <v>210</v>
      </c>
      <c r="H5" s="146" t="s">
        <v>211</v>
      </c>
    </row>
    <row r="6" spans="1:9" s="5" customFormat="1" ht="29.25" customHeight="1" x14ac:dyDescent="0.25">
      <c r="A6" s="39" t="s">
        <v>130</v>
      </c>
      <c r="B6" s="166" t="s">
        <v>22</v>
      </c>
      <c r="C6" s="166"/>
      <c r="D6" s="166"/>
      <c r="E6" s="166"/>
      <c r="F6" s="166"/>
      <c r="G6" s="43" t="s">
        <v>2</v>
      </c>
      <c r="H6" s="43" t="s">
        <v>2</v>
      </c>
    </row>
    <row r="7" spans="1:9" s="5" customFormat="1" ht="16.5" customHeight="1" x14ac:dyDescent="0.25">
      <c r="A7" s="39" t="s">
        <v>131</v>
      </c>
      <c r="B7" s="167"/>
      <c r="C7" s="168"/>
      <c r="D7" s="168"/>
      <c r="E7" s="168"/>
      <c r="F7" s="168"/>
      <c r="G7" s="4" t="s">
        <v>107</v>
      </c>
      <c r="H7" s="4" t="s">
        <v>250</v>
      </c>
    </row>
    <row r="8" spans="1:9" s="5" customFormat="1" ht="35.15" customHeight="1" x14ac:dyDescent="0.25">
      <c r="A8" s="39" t="s">
        <v>132</v>
      </c>
      <c r="B8" s="161" t="s">
        <v>23</v>
      </c>
      <c r="C8" s="162"/>
      <c r="D8" s="162"/>
      <c r="E8" s="162"/>
      <c r="F8" s="162"/>
      <c r="G8" s="31">
        <f>G9+G11</f>
        <v>2725000</v>
      </c>
      <c r="H8" s="31">
        <f>H9+H11</f>
        <v>2725000</v>
      </c>
    </row>
    <row r="9" spans="1:9" s="5" customFormat="1" ht="18" customHeight="1" x14ac:dyDescent="0.25">
      <c r="A9" s="39" t="s">
        <v>133</v>
      </c>
      <c r="B9" s="5" t="s">
        <v>4</v>
      </c>
      <c r="C9" s="5" t="s">
        <v>24</v>
      </c>
      <c r="F9" s="12"/>
      <c r="G9" s="13">
        <f>G10</f>
        <v>2724000</v>
      </c>
      <c r="H9" s="13">
        <f>H10</f>
        <v>2724000</v>
      </c>
    </row>
    <row r="10" spans="1:9" s="2" customFormat="1" ht="18" customHeight="1" x14ac:dyDescent="0.25">
      <c r="A10" s="39" t="s">
        <v>134</v>
      </c>
      <c r="C10" s="2" t="s">
        <v>25</v>
      </c>
      <c r="D10" s="2" t="s">
        <v>26</v>
      </c>
      <c r="F10" s="14"/>
      <c r="G10" s="15">
        <f>2124000+600000</f>
        <v>2724000</v>
      </c>
      <c r="H10" s="15">
        <f>2124000+600000</f>
        <v>2724000</v>
      </c>
    </row>
    <row r="11" spans="1:9" s="5" customFormat="1" ht="18" customHeight="1" x14ac:dyDescent="0.25">
      <c r="A11" s="39" t="s">
        <v>135</v>
      </c>
      <c r="B11" s="5" t="s">
        <v>6</v>
      </c>
      <c r="C11" s="5" t="s">
        <v>7</v>
      </c>
      <c r="F11" s="12"/>
      <c r="G11" s="16">
        <f>SUM(G12:G13)</f>
        <v>1000</v>
      </c>
      <c r="H11" s="16">
        <f>SUM(H12:H13)</f>
        <v>1000</v>
      </c>
    </row>
    <row r="12" spans="1:9" s="2" customFormat="1" ht="18" customHeight="1" x14ac:dyDescent="0.25">
      <c r="A12" s="39" t="s">
        <v>136</v>
      </c>
      <c r="C12" s="2" t="s">
        <v>27</v>
      </c>
      <c r="D12" s="163" t="s">
        <v>28</v>
      </c>
      <c r="E12" s="163"/>
      <c r="F12" s="163"/>
      <c r="G12" s="15">
        <v>1000</v>
      </c>
      <c r="H12" s="15">
        <v>1000</v>
      </c>
    </row>
    <row r="13" spans="1:9" s="2" customFormat="1" ht="18" customHeight="1" x14ac:dyDescent="0.25">
      <c r="A13" s="39" t="s">
        <v>137</v>
      </c>
      <c r="C13" s="2" t="s">
        <v>29</v>
      </c>
      <c r="D13" s="18" t="s">
        <v>30</v>
      </c>
      <c r="E13" s="18"/>
      <c r="F13" s="17"/>
      <c r="G13" s="15">
        <v>0</v>
      </c>
      <c r="H13" s="15">
        <v>0</v>
      </c>
    </row>
    <row r="14" spans="1:9" s="2" customFormat="1" ht="46.9" customHeight="1" x14ac:dyDescent="0.25">
      <c r="A14" s="39" t="s">
        <v>138</v>
      </c>
      <c r="B14" s="161" t="s">
        <v>214</v>
      </c>
      <c r="C14" s="162"/>
      <c r="D14" s="162"/>
      <c r="E14" s="162"/>
      <c r="F14" s="162"/>
      <c r="G14" s="115">
        <f>G15+G18</f>
        <v>8042484</v>
      </c>
      <c r="H14" s="115">
        <f>H15+H18</f>
        <v>8730551</v>
      </c>
      <c r="I14" s="10"/>
    </row>
    <row r="15" spans="1:9" s="2" customFormat="1" ht="18" customHeight="1" x14ac:dyDescent="0.25">
      <c r="A15" s="39" t="s">
        <v>139</v>
      </c>
      <c r="B15" s="19" t="s">
        <v>4</v>
      </c>
      <c r="C15" s="5" t="s">
        <v>5</v>
      </c>
      <c r="D15" s="5"/>
      <c r="E15" s="116"/>
      <c r="F15" s="117"/>
      <c r="G15" s="118">
        <f t="shared" ref="G15:H16" si="0">G16</f>
        <v>8041484</v>
      </c>
      <c r="H15" s="118">
        <f t="shared" si="0"/>
        <v>8729551</v>
      </c>
    </row>
    <row r="16" spans="1:9" s="2" customFormat="1" ht="18" customHeight="1" x14ac:dyDescent="0.25">
      <c r="A16" s="39" t="s">
        <v>140</v>
      </c>
      <c r="B16" s="19"/>
      <c r="C16" s="18" t="s">
        <v>25</v>
      </c>
      <c r="D16" s="2" t="s">
        <v>26</v>
      </c>
      <c r="E16" s="5"/>
      <c r="F16" s="12"/>
      <c r="G16" s="22">
        <f t="shared" si="0"/>
        <v>8041484</v>
      </c>
      <c r="H16" s="22">
        <f t="shared" si="0"/>
        <v>8729551</v>
      </c>
    </row>
    <row r="17" spans="1:9" s="2" customFormat="1" ht="18" customHeight="1" x14ac:dyDescent="0.25">
      <c r="A17" s="39" t="s">
        <v>141</v>
      </c>
      <c r="B17" s="19"/>
      <c r="C17" s="18"/>
      <c r="D17" s="2" t="s">
        <v>237</v>
      </c>
      <c r="E17" s="5"/>
      <c r="F17" s="14"/>
      <c r="G17" s="22">
        <v>8041484</v>
      </c>
      <c r="H17" s="22">
        <v>8729551</v>
      </c>
    </row>
    <row r="18" spans="1:9" s="2" customFormat="1" ht="18" customHeight="1" x14ac:dyDescent="0.25">
      <c r="A18" s="39" t="s">
        <v>142</v>
      </c>
      <c r="B18" s="5" t="s">
        <v>6</v>
      </c>
      <c r="C18" s="5" t="s">
        <v>7</v>
      </c>
      <c r="D18" s="5"/>
      <c r="E18" s="5"/>
      <c r="F18" s="12"/>
      <c r="G18" s="16">
        <f>SUM(G19:G19)</f>
        <v>1000</v>
      </c>
      <c r="H18" s="16">
        <f>SUM(H19:H19)</f>
        <v>1000</v>
      </c>
    </row>
    <row r="19" spans="1:9" s="2" customFormat="1" ht="17.7" customHeight="1" x14ac:dyDescent="0.25">
      <c r="A19" s="39" t="s">
        <v>143</v>
      </c>
      <c r="C19" s="2" t="s">
        <v>29</v>
      </c>
      <c r="D19" s="18" t="s">
        <v>215</v>
      </c>
      <c r="E19" s="18"/>
      <c r="F19" s="17"/>
      <c r="G19" s="15">
        <v>1000</v>
      </c>
      <c r="H19" s="15">
        <v>1000</v>
      </c>
    </row>
    <row r="20" spans="1:9" s="2" customFormat="1" ht="36" customHeight="1" x14ac:dyDescent="0.25">
      <c r="A20" s="39" t="s">
        <v>144</v>
      </c>
      <c r="B20" s="164" t="s">
        <v>31</v>
      </c>
      <c r="C20" s="165"/>
      <c r="D20" s="165"/>
      <c r="E20" s="165"/>
      <c r="F20" s="161"/>
      <c r="G20" s="31">
        <f t="shared" ref="G20:H21" si="1">G21</f>
        <v>174511894</v>
      </c>
      <c r="H20" s="31">
        <f t="shared" si="1"/>
        <v>177071894</v>
      </c>
      <c r="I20" s="10"/>
    </row>
    <row r="21" spans="1:9" s="2" customFormat="1" ht="18" customHeight="1" x14ac:dyDescent="0.25">
      <c r="A21" s="39" t="s">
        <v>151</v>
      </c>
      <c r="B21" s="5" t="s">
        <v>8</v>
      </c>
      <c r="C21" s="5" t="s">
        <v>9</v>
      </c>
      <c r="D21" s="5"/>
      <c r="E21" s="5"/>
      <c r="F21" s="12"/>
      <c r="G21" s="20">
        <f t="shared" si="1"/>
        <v>174511894</v>
      </c>
      <c r="H21" s="20">
        <f t="shared" si="1"/>
        <v>177071894</v>
      </c>
    </row>
    <row r="22" spans="1:9" s="2" customFormat="1" ht="18" customHeight="1" x14ac:dyDescent="0.25">
      <c r="A22" s="39" t="s">
        <v>152</v>
      </c>
      <c r="B22" s="5"/>
      <c r="C22" s="2" t="s">
        <v>32</v>
      </c>
      <c r="D22" s="2" t="s">
        <v>33</v>
      </c>
      <c r="F22" s="14"/>
      <c r="G22" s="21">
        <f>G23+G24</f>
        <v>174511894</v>
      </c>
      <c r="H22" s="21">
        <f>H23+H24</f>
        <v>177071894</v>
      </c>
    </row>
    <row r="23" spans="1:9" s="2" customFormat="1" ht="18" customHeight="1" x14ac:dyDescent="0.25">
      <c r="A23" s="39" t="s">
        <v>153</v>
      </c>
      <c r="B23" s="19"/>
      <c r="C23" s="18"/>
      <c r="D23" s="2" t="s">
        <v>34</v>
      </c>
      <c r="E23" s="5"/>
      <c r="F23" s="12"/>
      <c r="G23" s="22">
        <v>6117577</v>
      </c>
      <c r="H23" s="22">
        <v>6117577</v>
      </c>
    </row>
    <row r="24" spans="1:9" s="2" customFormat="1" ht="18" customHeight="1" x14ac:dyDescent="0.25">
      <c r="A24" s="39" t="s">
        <v>154</v>
      </c>
      <c r="D24" s="2" t="s">
        <v>35</v>
      </c>
      <c r="E24" s="2" t="s">
        <v>36</v>
      </c>
      <c r="F24" s="14"/>
      <c r="G24" s="22">
        <f>SUM(G25:G32)</f>
        <v>168394317</v>
      </c>
      <c r="H24" s="22">
        <f>SUM(H25:H32)</f>
        <v>170954317</v>
      </c>
      <c r="I24" s="10"/>
    </row>
    <row r="25" spans="1:9" s="2" customFormat="1" ht="18" customHeight="1" x14ac:dyDescent="0.25">
      <c r="A25" s="39" t="s">
        <v>155</v>
      </c>
      <c r="F25" s="14" t="s">
        <v>37</v>
      </c>
      <c r="G25" s="22">
        <v>84323079</v>
      </c>
      <c r="H25" s="22">
        <f>84323079+(2*1280000)</f>
        <v>86883079</v>
      </c>
    </row>
    <row r="26" spans="1:9" s="2" customFormat="1" ht="18" customHeight="1" x14ac:dyDescent="0.25">
      <c r="A26" s="39" t="s">
        <v>156</v>
      </c>
      <c r="F26" s="17" t="s">
        <v>38</v>
      </c>
      <c r="G26" s="22">
        <v>33379820</v>
      </c>
      <c r="H26" s="22">
        <v>33379820</v>
      </c>
    </row>
    <row r="27" spans="1:9" s="2" customFormat="1" ht="18" customHeight="1" x14ac:dyDescent="0.25">
      <c r="A27" s="39" t="s">
        <v>157</v>
      </c>
      <c r="F27" s="17" t="s">
        <v>119</v>
      </c>
      <c r="G27" s="22">
        <v>2917147</v>
      </c>
      <c r="H27" s="22">
        <v>2917147</v>
      </c>
    </row>
    <row r="28" spans="1:9" s="2" customFormat="1" ht="18" customHeight="1" x14ac:dyDescent="0.25">
      <c r="A28" s="39" t="s">
        <v>158</v>
      </c>
      <c r="F28" s="17" t="s">
        <v>39</v>
      </c>
      <c r="G28" s="22">
        <v>11429480</v>
      </c>
      <c r="H28" s="22">
        <v>11429480</v>
      </c>
    </row>
    <row r="29" spans="1:9" s="2" customFormat="1" ht="18" customHeight="1" x14ac:dyDescent="0.25">
      <c r="A29" s="39" t="s">
        <v>159</v>
      </c>
      <c r="F29" s="17" t="s">
        <v>40</v>
      </c>
      <c r="G29" s="22">
        <v>16020401</v>
      </c>
      <c r="H29" s="22">
        <v>16020401</v>
      </c>
    </row>
    <row r="30" spans="1:9" s="2" customFormat="1" ht="18" customHeight="1" x14ac:dyDescent="0.25">
      <c r="A30" s="39" t="s">
        <v>160</v>
      </c>
      <c r="F30" s="17" t="s">
        <v>42</v>
      </c>
      <c r="G30" s="22">
        <v>6599448</v>
      </c>
      <c r="H30" s="22">
        <v>6599448</v>
      </c>
    </row>
    <row r="31" spans="1:9" s="2" customFormat="1" ht="18" customHeight="1" x14ac:dyDescent="0.25">
      <c r="A31" s="39" t="s">
        <v>161</v>
      </c>
      <c r="F31" s="17" t="s">
        <v>41</v>
      </c>
      <c r="G31" s="22">
        <v>9660063</v>
      </c>
      <c r="H31" s="22">
        <v>9660063</v>
      </c>
    </row>
    <row r="32" spans="1:9" s="2" customFormat="1" ht="18" customHeight="1" x14ac:dyDescent="0.25">
      <c r="A32" s="39" t="s">
        <v>162</v>
      </c>
      <c r="F32" s="17" t="s">
        <v>43</v>
      </c>
      <c r="G32" s="22">
        <v>4064879</v>
      </c>
      <c r="H32" s="22">
        <v>4064879</v>
      </c>
    </row>
    <row r="33" spans="1:8" s="2" customFormat="1" ht="20.399999999999999" customHeight="1" x14ac:dyDescent="0.25">
      <c r="A33" s="39" t="s">
        <v>163</v>
      </c>
      <c r="B33" s="40" t="s">
        <v>44</v>
      </c>
      <c r="C33" s="26"/>
      <c r="D33" s="26"/>
      <c r="E33" s="26"/>
      <c r="F33" s="27"/>
      <c r="G33" s="30">
        <f>G8+G14+G20</f>
        <v>185279378</v>
      </c>
      <c r="H33" s="30">
        <f>H8+H14+H20</f>
        <v>188527445</v>
      </c>
    </row>
    <row r="34" spans="1:8" s="2" customFormat="1" ht="18" customHeight="1" x14ac:dyDescent="0.25">
      <c r="A34" s="39" t="s">
        <v>164</v>
      </c>
      <c r="B34" s="19" t="s">
        <v>4</v>
      </c>
      <c r="C34" s="5" t="s">
        <v>5</v>
      </c>
      <c r="D34" s="19"/>
      <c r="E34" s="23"/>
      <c r="F34" s="20"/>
      <c r="G34" s="24">
        <f>G9+G15</f>
        <v>10765484</v>
      </c>
      <c r="H34" s="24">
        <f>H9+H15</f>
        <v>11453551</v>
      </c>
    </row>
    <row r="35" spans="1:8" s="2" customFormat="1" ht="18" customHeight="1" x14ac:dyDescent="0.25">
      <c r="A35" s="39" t="s">
        <v>165</v>
      </c>
      <c r="B35" s="5" t="s">
        <v>6</v>
      </c>
      <c r="C35" s="5" t="s">
        <v>7</v>
      </c>
      <c r="D35" s="5"/>
      <c r="E35" s="5"/>
      <c r="F35" s="5"/>
      <c r="G35" s="24">
        <f>G11+G19</f>
        <v>2000</v>
      </c>
      <c r="H35" s="24">
        <f>H11+H19</f>
        <v>2000</v>
      </c>
    </row>
    <row r="36" spans="1:8" s="2" customFormat="1" ht="18" customHeight="1" x14ac:dyDescent="0.25">
      <c r="A36" s="39" t="s">
        <v>166</v>
      </c>
      <c r="B36" s="5" t="s">
        <v>8</v>
      </c>
      <c r="C36" s="5" t="s">
        <v>9</v>
      </c>
      <c r="D36" s="5"/>
      <c r="E36" s="5"/>
      <c r="F36" s="19"/>
      <c r="G36" s="25">
        <f>G21</f>
        <v>174511894</v>
      </c>
      <c r="H36" s="25">
        <f>H21</f>
        <v>177071894</v>
      </c>
    </row>
    <row r="37" spans="1:8" s="2" customFormat="1" ht="21.6" customHeight="1" x14ac:dyDescent="0.25">
      <c r="A37" s="39" t="s">
        <v>167</v>
      </c>
      <c r="B37" s="41" t="s">
        <v>10</v>
      </c>
      <c r="C37" s="28"/>
      <c r="D37" s="28"/>
      <c r="E37" s="28"/>
      <c r="F37" s="28"/>
      <c r="G37" s="29">
        <f>SUM(G34:G36)</f>
        <v>185279378</v>
      </c>
      <c r="H37" s="29">
        <f>SUM(H34:H36)</f>
        <v>188527445</v>
      </c>
    </row>
    <row r="38" spans="1:8" s="2" customFormat="1" ht="18" customHeight="1" x14ac:dyDescent="0.25">
      <c r="A38" s="3"/>
      <c r="B38" s="1"/>
      <c r="C38" s="1"/>
      <c r="D38" s="1"/>
      <c r="E38" s="1"/>
      <c r="F38" s="1"/>
      <c r="G38" s="32"/>
    </row>
    <row r="39" spans="1:8" s="2" customFormat="1" ht="18" customHeight="1" x14ac:dyDescent="0.25">
      <c r="A39" s="3"/>
      <c r="G39" s="34"/>
    </row>
    <row r="40" spans="1:8" s="2" customFormat="1" ht="18" customHeight="1" x14ac:dyDescent="0.25">
      <c r="A40" s="3"/>
      <c r="G40" s="35"/>
    </row>
    <row r="41" spans="1:8" s="2" customFormat="1" ht="18" customHeight="1" x14ac:dyDescent="0.25">
      <c r="A41" s="3"/>
      <c r="B41"/>
      <c r="C41"/>
      <c r="D41"/>
      <c r="E41"/>
      <c r="F41"/>
      <c r="G41" s="36"/>
    </row>
    <row r="42" spans="1:8" s="2" customFormat="1" ht="18" customHeight="1" x14ac:dyDescent="0.25">
      <c r="A42" s="3"/>
      <c r="B42"/>
      <c r="C42"/>
      <c r="D42"/>
      <c r="E42"/>
      <c r="F42"/>
      <c r="G42" s="11"/>
    </row>
    <row r="43" spans="1:8" s="2" customFormat="1" ht="18" customHeight="1" x14ac:dyDescent="0.25">
      <c r="A43" s="3"/>
      <c r="B43"/>
      <c r="C43"/>
      <c r="D43"/>
      <c r="E43"/>
      <c r="F43"/>
      <c r="G43" s="11"/>
    </row>
    <row r="44" spans="1:8" s="2" customFormat="1" ht="18" customHeight="1" x14ac:dyDescent="0.25">
      <c r="A44" s="3"/>
      <c r="B44"/>
      <c r="C44"/>
      <c r="D44"/>
      <c r="E44"/>
      <c r="F44"/>
      <c r="G44" s="11"/>
    </row>
    <row r="45" spans="1:8" s="2" customFormat="1" ht="18" customHeight="1" x14ac:dyDescent="0.25">
      <c r="A45" s="3"/>
      <c r="B45"/>
      <c r="C45"/>
      <c r="D45"/>
      <c r="E45"/>
      <c r="F45"/>
      <c r="G45" s="11"/>
    </row>
    <row r="46" spans="1:8" s="5" customFormat="1" x14ac:dyDescent="0.25">
      <c r="A46" s="3"/>
      <c r="B46"/>
      <c r="C46"/>
      <c r="D46"/>
      <c r="E46"/>
      <c r="F46"/>
      <c r="G46" s="11"/>
    </row>
    <row r="47" spans="1:8" s="1" customFormat="1" x14ac:dyDescent="0.25">
      <c r="A47" s="42"/>
      <c r="B47"/>
      <c r="C47"/>
      <c r="D47"/>
      <c r="E47"/>
      <c r="F47"/>
      <c r="G47" s="11"/>
    </row>
    <row r="48" spans="1:8" s="2" customFormat="1" x14ac:dyDescent="0.25">
      <c r="A48" s="3"/>
      <c r="B48"/>
      <c r="C48"/>
      <c r="D48"/>
      <c r="E48"/>
      <c r="F48"/>
      <c r="G48" s="11"/>
    </row>
    <row r="49" spans="1:7" s="2" customFormat="1" x14ac:dyDescent="0.25">
      <c r="A49" s="3"/>
      <c r="B49"/>
      <c r="C49"/>
      <c r="D49"/>
      <c r="E49"/>
      <c r="F49"/>
      <c r="G49" s="11"/>
    </row>
  </sheetData>
  <sheetProtection selectLockedCells="1" selectUnlockedCells="1"/>
  <mergeCells count="8">
    <mergeCell ref="B20:F20"/>
    <mergeCell ref="B6:F7"/>
    <mergeCell ref="B8:F8"/>
    <mergeCell ref="A1:H1"/>
    <mergeCell ref="A2:H2"/>
    <mergeCell ref="A3:H3"/>
    <mergeCell ref="B14:F14"/>
    <mergeCell ref="D12:F12"/>
  </mergeCells>
  <printOptions headings="1" gridLines="1"/>
  <pageMargins left="0.7" right="0.7" top="0.75" bottom="0.75" header="0.51180555555555551" footer="0.51180555555555551"/>
  <pageSetup paperSize="9" scale="78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view="pageBreakPreview" topLeftCell="A73" zoomScale="90" zoomScaleNormal="100" zoomScaleSheetLayoutView="90" workbookViewId="0">
      <selection activeCell="A6" sqref="A6:A99"/>
    </sheetView>
  </sheetViews>
  <sheetFormatPr defaultColWidth="8.88671875" defaultRowHeight="15.65" x14ac:dyDescent="0.25"/>
  <cols>
    <col min="1" max="1" width="4.44140625" style="50" customWidth="1"/>
    <col min="2" max="2" width="3.5546875" style="48" customWidth="1"/>
    <col min="3" max="3" width="4.21875" style="48" customWidth="1"/>
    <col min="4" max="4" width="6.109375" style="48" customWidth="1"/>
    <col min="5" max="5" width="58.77734375" style="48" customWidth="1"/>
    <col min="6" max="6" width="8.44140625" style="48" customWidth="1"/>
    <col min="7" max="8" width="15.88671875" style="48" customWidth="1"/>
    <col min="9" max="9" width="12.5546875" style="48" bestFit="1" customWidth="1"/>
    <col min="10" max="16384" width="8.88671875" style="48"/>
  </cols>
  <sheetData>
    <row r="1" spans="1:9" s="49" customFormat="1" x14ac:dyDescent="0.25">
      <c r="A1" s="47"/>
      <c r="B1" s="175"/>
      <c r="C1" s="175"/>
      <c r="D1" s="175"/>
      <c r="E1" s="175"/>
      <c r="F1" s="175"/>
      <c r="G1" s="48"/>
    </row>
    <row r="2" spans="1:9" x14ac:dyDescent="0.25">
      <c r="A2" s="183" t="s">
        <v>0</v>
      </c>
      <c r="B2" s="158"/>
      <c r="C2" s="158"/>
      <c r="D2" s="158"/>
      <c r="E2" s="158"/>
      <c r="F2" s="158"/>
      <c r="G2" s="158"/>
    </row>
    <row r="3" spans="1:9" x14ac:dyDescent="0.25">
      <c r="A3" s="183" t="s">
        <v>239</v>
      </c>
      <c r="B3" s="158"/>
      <c r="C3" s="158"/>
      <c r="D3" s="158"/>
      <c r="E3" s="158"/>
      <c r="F3" s="158"/>
      <c r="G3" s="158"/>
    </row>
    <row r="4" spans="1:9" x14ac:dyDescent="0.25">
      <c r="B4" s="66"/>
      <c r="C4" s="66"/>
      <c r="D4" s="66"/>
      <c r="E4" s="66"/>
      <c r="F4" s="66"/>
    </row>
    <row r="5" spans="1:9" s="54" customFormat="1" ht="26.15" customHeight="1" x14ac:dyDescent="0.25">
      <c r="A5" s="51" t="s">
        <v>150</v>
      </c>
      <c r="B5" s="52" t="s">
        <v>145</v>
      </c>
      <c r="C5" s="53" t="s">
        <v>146</v>
      </c>
      <c r="D5" s="53" t="s">
        <v>147</v>
      </c>
      <c r="E5" s="53" t="s">
        <v>148</v>
      </c>
      <c r="F5" s="53" t="s">
        <v>149</v>
      </c>
      <c r="G5" s="53" t="s">
        <v>211</v>
      </c>
      <c r="H5" s="53" t="s">
        <v>251</v>
      </c>
    </row>
    <row r="6" spans="1:9" s="54" customFormat="1" ht="21.25" customHeight="1" x14ac:dyDescent="0.25">
      <c r="A6" s="53" t="s">
        <v>130</v>
      </c>
      <c r="B6" s="176" t="s">
        <v>45</v>
      </c>
      <c r="C6" s="177"/>
      <c r="D6" s="177"/>
      <c r="E6" s="177"/>
      <c r="F6" s="180" t="s">
        <v>112</v>
      </c>
      <c r="G6" s="55" t="s">
        <v>2</v>
      </c>
      <c r="H6" s="55" t="s">
        <v>2</v>
      </c>
    </row>
    <row r="7" spans="1:9" s="54" customFormat="1" ht="30.6" customHeight="1" x14ac:dyDescent="0.25">
      <c r="A7" s="53" t="s">
        <v>131</v>
      </c>
      <c r="B7" s="178"/>
      <c r="C7" s="179"/>
      <c r="D7" s="179"/>
      <c r="E7" s="179"/>
      <c r="F7" s="181"/>
      <c r="G7" s="56" t="s">
        <v>107</v>
      </c>
      <c r="H7" s="56" t="s">
        <v>250</v>
      </c>
    </row>
    <row r="8" spans="1:9" s="54" customFormat="1" ht="31.6" customHeight="1" x14ac:dyDescent="0.25">
      <c r="A8" s="53" t="s">
        <v>132</v>
      </c>
      <c r="B8" s="182" t="s">
        <v>23</v>
      </c>
      <c r="C8" s="182"/>
      <c r="D8" s="182"/>
      <c r="E8" s="182"/>
      <c r="F8" s="104">
        <v>14</v>
      </c>
      <c r="G8" s="57">
        <f>SUM(G9+G22+G25+G59)</f>
        <v>174236894</v>
      </c>
      <c r="H8" s="57">
        <f>SUM(H9+H22+H25+H59)</f>
        <v>176796894</v>
      </c>
      <c r="I8" s="148"/>
    </row>
    <row r="9" spans="1:9" s="54" customFormat="1" x14ac:dyDescent="0.25">
      <c r="A9" s="53" t="s">
        <v>133</v>
      </c>
      <c r="B9" s="58" t="s">
        <v>12</v>
      </c>
      <c r="C9" s="58" t="s">
        <v>13</v>
      </c>
      <c r="D9" s="58"/>
      <c r="E9" s="59"/>
      <c r="F9" s="60"/>
      <c r="G9" s="61">
        <f>SUM(G10)+G19</f>
        <v>138723800</v>
      </c>
      <c r="H9" s="61">
        <f>SUM(H10)+H19</f>
        <v>140723800</v>
      </c>
    </row>
    <row r="10" spans="1:9" x14ac:dyDescent="0.25">
      <c r="A10" s="53" t="s">
        <v>134</v>
      </c>
      <c r="B10" s="62"/>
      <c r="C10" s="62" t="s">
        <v>46</v>
      </c>
      <c r="D10" s="62"/>
      <c r="E10" s="63" t="s">
        <v>47</v>
      </c>
      <c r="F10" s="64"/>
      <c r="G10" s="65">
        <f>SUM(G11:G18)</f>
        <v>138423800</v>
      </c>
      <c r="H10" s="65">
        <f>SUM(H11:H18)</f>
        <v>140423800</v>
      </c>
    </row>
    <row r="11" spans="1:9" x14ac:dyDescent="0.25">
      <c r="A11" s="53" t="s">
        <v>135</v>
      </c>
      <c r="B11" s="62"/>
      <c r="C11" s="62"/>
      <c r="D11" s="62" t="s">
        <v>48</v>
      </c>
      <c r="E11" s="63" t="s">
        <v>49</v>
      </c>
      <c r="F11" s="64"/>
      <c r="G11" s="67">
        <v>122100000</v>
      </c>
      <c r="H11" s="67">
        <v>122100000</v>
      </c>
      <c r="I11" s="66"/>
    </row>
    <row r="12" spans="1:9" x14ac:dyDescent="0.25">
      <c r="A12" s="53" t="s">
        <v>136</v>
      </c>
      <c r="B12" s="62"/>
      <c r="C12" s="62"/>
      <c r="D12" s="62" t="s">
        <v>103</v>
      </c>
      <c r="E12" s="63"/>
      <c r="F12" s="64"/>
      <c r="G12" s="67">
        <v>4200000</v>
      </c>
      <c r="H12" s="67">
        <v>4200000</v>
      </c>
    </row>
    <row r="13" spans="1:9" x14ac:dyDescent="0.25">
      <c r="A13" s="53" t="s">
        <v>137</v>
      </c>
      <c r="B13" s="62"/>
      <c r="C13" s="62"/>
      <c r="D13" s="62" t="s">
        <v>124</v>
      </c>
      <c r="E13" s="63" t="s">
        <v>125</v>
      </c>
      <c r="F13" s="64"/>
      <c r="G13" s="67">
        <v>0</v>
      </c>
      <c r="H13" s="67">
        <v>0</v>
      </c>
    </row>
    <row r="14" spans="1:9" x14ac:dyDescent="0.25">
      <c r="A14" s="53" t="s">
        <v>138</v>
      </c>
      <c r="B14" s="62"/>
      <c r="C14" s="62"/>
      <c r="D14" s="62" t="s">
        <v>101</v>
      </c>
      <c r="E14" s="63" t="s">
        <v>102</v>
      </c>
      <c r="F14" s="64"/>
      <c r="G14" s="67">
        <v>4023800</v>
      </c>
      <c r="H14" s="67">
        <v>4023800</v>
      </c>
    </row>
    <row r="15" spans="1:9" ht="17.350000000000001" customHeight="1" x14ac:dyDescent="0.25">
      <c r="A15" s="53" t="s">
        <v>139</v>
      </c>
      <c r="B15" s="62"/>
      <c r="C15" s="62"/>
      <c r="D15" s="62" t="s">
        <v>50</v>
      </c>
      <c r="E15" s="63" t="s">
        <v>51</v>
      </c>
      <c r="F15" s="64"/>
      <c r="G15" s="65">
        <f>14*400000</f>
        <v>5600000</v>
      </c>
      <c r="H15" s="65">
        <f>14*400000</f>
        <v>5600000</v>
      </c>
    </row>
    <row r="16" spans="1:9" ht="17.350000000000001" customHeight="1" x14ac:dyDescent="0.25">
      <c r="A16" s="53" t="s">
        <v>140</v>
      </c>
      <c r="B16" s="62"/>
      <c r="C16" s="62"/>
      <c r="D16" s="62" t="s">
        <v>50</v>
      </c>
      <c r="E16" s="63" t="s">
        <v>252</v>
      </c>
      <c r="F16" s="64"/>
      <c r="G16" s="65">
        <v>0</v>
      </c>
      <c r="H16" s="150">
        <v>2000000</v>
      </c>
    </row>
    <row r="17" spans="1:8" x14ac:dyDescent="0.25">
      <c r="A17" s="53" t="s">
        <v>141</v>
      </c>
      <c r="B17" s="62"/>
      <c r="C17" s="62"/>
      <c r="D17" s="62" t="s">
        <v>52</v>
      </c>
      <c r="E17" s="63" t="s">
        <v>53</v>
      </c>
      <c r="F17" s="64"/>
      <c r="G17" s="67">
        <v>1600000</v>
      </c>
      <c r="H17" s="67">
        <v>1600000</v>
      </c>
    </row>
    <row r="18" spans="1:8" x14ac:dyDescent="0.25">
      <c r="A18" s="53" t="s">
        <v>142</v>
      </c>
      <c r="B18" s="62"/>
      <c r="C18" s="62"/>
      <c r="D18" s="62" t="s">
        <v>54</v>
      </c>
      <c r="E18" s="63" t="s">
        <v>55</v>
      </c>
      <c r="F18" s="64"/>
      <c r="G18" s="67">
        <v>900000</v>
      </c>
      <c r="H18" s="67">
        <v>900000</v>
      </c>
    </row>
    <row r="19" spans="1:8" x14ac:dyDescent="0.25">
      <c r="A19" s="53" t="s">
        <v>143</v>
      </c>
      <c r="B19" s="68"/>
      <c r="C19" s="62" t="s">
        <v>121</v>
      </c>
      <c r="D19" s="62"/>
      <c r="E19" s="69" t="s">
        <v>122</v>
      </c>
      <c r="F19" s="64"/>
      <c r="G19" s="67">
        <f>SUM(G20:G21)</f>
        <v>300000</v>
      </c>
      <c r="H19" s="67">
        <f>SUM(H20:H21)</f>
        <v>300000</v>
      </c>
    </row>
    <row r="20" spans="1:8" x14ac:dyDescent="0.25">
      <c r="A20" s="53" t="s">
        <v>144</v>
      </c>
      <c r="B20" s="62"/>
      <c r="C20" s="62"/>
      <c r="D20" s="62" t="s">
        <v>208</v>
      </c>
      <c r="E20" s="69" t="s">
        <v>209</v>
      </c>
      <c r="F20" s="70"/>
      <c r="G20" s="71">
        <v>0</v>
      </c>
      <c r="H20" s="71">
        <v>0</v>
      </c>
    </row>
    <row r="21" spans="1:8" x14ac:dyDescent="0.25">
      <c r="A21" s="53" t="s">
        <v>151</v>
      </c>
      <c r="B21" s="62"/>
      <c r="C21" s="62"/>
      <c r="D21" s="62" t="s">
        <v>123</v>
      </c>
      <c r="E21" s="72" t="s">
        <v>126</v>
      </c>
      <c r="F21" s="70"/>
      <c r="G21" s="73">
        <v>300000</v>
      </c>
      <c r="H21" s="73">
        <v>300000</v>
      </c>
    </row>
    <row r="22" spans="1:8" s="54" customFormat="1" ht="18" customHeight="1" x14ac:dyDescent="0.25">
      <c r="A22" s="53" t="s">
        <v>152</v>
      </c>
      <c r="B22" s="58" t="s">
        <v>14</v>
      </c>
      <c r="C22" s="58" t="s">
        <v>15</v>
      </c>
      <c r="E22" s="74"/>
      <c r="F22" s="74"/>
      <c r="G22" s="61">
        <f>SUM(G23:G24)</f>
        <v>18711094</v>
      </c>
      <c r="H22" s="61">
        <f>SUM(H23:H24)</f>
        <v>19271094</v>
      </c>
    </row>
    <row r="23" spans="1:8" x14ac:dyDescent="0.25">
      <c r="A23" s="53" t="s">
        <v>153</v>
      </c>
      <c r="B23" s="62"/>
      <c r="C23" s="62"/>
      <c r="D23" s="48" t="s">
        <v>56</v>
      </c>
      <c r="E23" s="75"/>
      <c r="F23" s="75"/>
      <c r="G23" s="76">
        <f>(G11+G12+G13+G14+G15+G18+G19)*13%</f>
        <v>17826094</v>
      </c>
      <c r="H23" s="76">
        <f>(H11+H12+H13+H14+H15+H16+H18+H19)*13%</f>
        <v>18086094</v>
      </c>
    </row>
    <row r="24" spans="1:8" x14ac:dyDescent="0.25">
      <c r="A24" s="53" t="s">
        <v>154</v>
      </c>
      <c r="B24" s="62"/>
      <c r="C24" s="62"/>
      <c r="D24" s="48" t="s">
        <v>57</v>
      </c>
      <c r="E24" s="75"/>
      <c r="F24" s="75"/>
      <c r="G24" s="76">
        <f>G15*0.15+G19*0.15</f>
        <v>885000</v>
      </c>
      <c r="H24" s="76">
        <f>(H15+H16)*0.15+H19*0.15</f>
        <v>1185000</v>
      </c>
    </row>
    <row r="25" spans="1:8" s="54" customFormat="1" x14ac:dyDescent="0.25">
      <c r="A25" s="53" t="s">
        <v>155</v>
      </c>
      <c r="B25" s="58" t="s">
        <v>16</v>
      </c>
      <c r="C25" s="58" t="s">
        <v>17</v>
      </c>
      <c r="D25" s="58"/>
      <c r="E25" s="59"/>
      <c r="F25" s="60"/>
      <c r="G25" s="61">
        <f>SUM(G26+G32+G40+G54+G56)</f>
        <v>16294000</v>
      </c>
      <c r="H25" s="61">
        <f>SUM(H26+H32+H40+H54+H56)</f>
        <v>16294000</v>
      </c>
    </row>
    <row r="26" spans="1:8" x14ac:dyDescent="0.25">
      <c r="A26" s="53" t="s">
        <v>156</v>
      </c>
      <c r="B26" s="62"/>
      <c r="C26" s="62" t="s">
        <v>58</v>
      </c>
      <c r="D26" s="62"/>
      <c r="E26" s="63" t="s">
        <v>59</v>
      </c>
      <c r="F26" s="64"/>
      <c r="G26" s="65">
        <f>SUM(G27+G28)</f>
        <v>2000000</v>
      </c>
      <c r="H26" s="65">
        <f>SUM(H27+H28)</f>
        <v>2000000</v>
      </c>
    </row>
    <row r="27" spans="1:8" x14ac:dyDescent="0.25">
      <c r="A27" s="53" t="s">
        <v>157</v>
      </c>
      <c r="B27" s="62"/>
      <c r="C27" s="62"/>
      <c r="D27" s="48" t="s">
        <v>60</v>
      </c>
      <c r="E27" s="63" t="s">
        <v>61</v>
      </c>
      <c r="F27" s="77"/>
      <c r="G27" s="65">
        <v>300000</v>
      </c>
      <c r="H27" s="65">
        <v>300000</v>
      </c>
    </row>
    <row r="28" spans="1:8" x14ac:dyDescent="0.25">
      <c r="A28" s="53" t="s">
        <v>158</v>
      </c>
      <c r="B28" s="62"/>
      <c r="C28" s="62"/>
      <c r="D28" s="48" t="s">
        <v>62</v>
      </c>
      <c r="E28" s="63" t="s">
        <v>63</v>
      </c>
      <c r="F28" s="77"/>
      <c r="G28" s="65">
        <f>SUM(G29:G31)</f>
        <v>1700000</v>
      </c>
      <c r="H28" s="65">
        <f>SUM(H29:H31)</f>
        <v>1700000</v>
      </c>
    </row>
    <row r="29" spans="1:8" x14ac:dyDescent="0.25">
      <c r="A29" s="53" t="s">
        <v>159</v>
      </c>
      <c r="B29" s="62"/>
      <c r="C29" s="62"/>
      <c r="E29" s="63" t="s">
        <v>64</v>
      </c>
      <c r="F29" s="77"/>
      <c r="G29" s="67">
        <v>1300000</v>
      </c>
      <c r="H29" s="67">
        <v>1300000</v>
      </c>
    </row>
    <row r="30" spans="1:8" x14ac:dyDescent="0.25">
      <c r="A30" s="53" t="s">
        <v>160</v>
      </c>
      <c r="B30" s="62"/>
      <c r="C30" s="62"/>
      <c r="E30" s="63" t="s">
        <v>65</v>
      </c>
      <c r="F30" s="77"/>
      <c r="G30" s="67">
        <v>300000</v>
      </c>
      <c r="H30" s="67">
        <v>300000</v>
      </c>
    </row>
    <row r="31" spans="1:8" x14ac:dyDescent="0.25">
      <c r="A31" s="53" t="s">
        <v>161</v>
      </c>
      <c r="B31" s="62"/>
      <c r="C31" s="62"/>
      <c r="E31" s="63" t="s">
        <v>66</v>
      </c>
      <c r="F31" s="77"/>
      <c r="G31" s="67">
        <v>100000</v>
      </c>
      <c r="H31" s="67">
        <v>100000</v>
      </c>
    </row>
    <row r="32" spans="1:8" x14ac:dyDescent="0.25">
      <c r="A32" s="53" t="s">
        <v>162</v>
      </c>
      <c r="B32" s="62"/>
      <c r="C32" s="62" t="s">
        <v>67</v>
      </c>
      <c r="D32" s="78"/>
      <c r="E32" s="63" t="s">
        <v>68</v>
      </c>
      <c r="F32" s="79"/>
      <c r="G32" s="65">
        <f>SUM(G33+G39)</f>
        <v>3055000</v>
      </c>
      <c r="H32" s="65">
        <f>SUM(H33+H39)</f>
        <v>3055000</v>
      </c>
    </row>
    <row r="33" spans="1:8" x14ac:dyDescent="0.25">
      <c r="A33" s="53" t="s">
        <v>163</v>
      </c>
      <c r="B33" s="62"/>
      <c r="C33" s="62"/>
      <c r="D33" s="62" t="s">
        <v>69</v>
      </c>
      <c r="E33" s="63" t="s">
        <v>70</v>
      </c>
      <c r="F33" s="64"/>
      <c r="G33" s="65">
        <f>SUM(G34:G38)</f>
        <v>2920000</v>
      </c>
      <c r="H33" s="65">
        <f>SUM(H34:H38)</f>
        <v>2920000</v>
      </c>
    </row>
    <row r="34" spans="1:8" x14ac:dyDescent="0.25">
      <c r="A34" s="53" t="s">
        <v>164</v>
      </c>
      <c r="B34" s="62"/>
      <c r="C34" s="62"/>
      <c r="D34" s="62"/>
      <c r="E34" s="63" t="s">
        <v>71</v>
      </c>
      <c r="F34" s="64"/>
      <c r="G34" s="67">
        <v>110000</v>
      </c>
      <c r="H34" s="67">
        <v>110000</v>
      </c>
    </row>
    <row r="35" spans="1:8" x14ac:dyDescent="0.25">
      <c r="A35" s="53" t="s">
        <v>165</v>
      </c>
      <c r="B35" s="62"/>
      <c r="C35" s="62"/>
      <c r="D35" s="62"/>
      <c r="E35" s="63" t="s">
        <v>72</v>
      </c>
      <c r="F35" s="64"/>
      <c r="G35" s="67">
        <f>130000*12</f>
        <v>1560000</v>
      </c>
      <c r="H35" s="67">
        <f>130000*12</f>
        <v>1560000</v>
      </c>
    </row>
    <row r="36" spans="1:8" x14ac:dyDescent="0.25">
      <c r="A36" s="53" t="s">
        <v>166</v>
      </c>
      <c r="B36" s="62"/>
      <c r="C36" s="62"/>
      <c r="D36" s="62"/>
      <c r="E36" s="63" t="s">
        <v>73</v>
      </c>
      <c r="F36" s="64"/>
      <c r="G36" s="67">
        <v>150000</v>
      </c>
      <c r="H36" s="67">
        <v>150000</v>
      </c>
    </row>
    <row r="37" spans="1:8" x14ac:dyDescent="0.25">
      <c r="A37" s="53" t="s">
        <v>167</v>
      </c>
      <c r="B37" s="62"/>
      <c r="C37" s="62"/>
      <c r="D37" s="62"/>
      <c r="E37" s="63" t="s">
        <v>202</v>
      </c>
      <c r="F37" s="64"/>
      <c r="G37" s="67">
        <v>500000</v>
      </c>
      <c r="H37" s="67">
        <v>500000</v>
      </c>
    </row>
    <row r="38" spans="1:8" x14ac:dyDescent="0.25">
      <c r="A38" s="53" t="s">
        <v>168</v>
      </c>
      <c r="B38" s="62"/>
      <c r="C38" s="62"/>
      <c r="D38" s="62"/>
      <c r="E38" s="63" t="s">
        <v>203</v>
      </c>
      <c r="F38" s="64"/>
      <c r="G38" s="67">
        <v>600000</v>
      </c>
      <c r="H38" s="67">
        <v>600000</v>
      </c>
    </row>
    <row r="39" spans="1:8" x14ac:dyDescent="0.25">
      <c r="A39" s="53" t="s">
        <v>169</v>
      </c>
      <c r="B39" s="62"/>
      <c r="C39" s="62"/>
      <c r="D39" s="62" t="s">
        <v>74</v>
      </c>
      <c r="E39" s="63" t="s">
        <v>75</v>
      </c>
      <c r="F39" s="79"/>
      <c r="G39" s="67">
        <v>135000</v>
      </c>
      <c r="H39" s="67">
        <v>135000</v>
      </c>
    </row>
    <row r="40" spans="1:8" x14ac:dyDescent="0.25">
      <c r="A40" s="53" t="s">
        <v>170</v>
      </c>
      <c r="B40" s="62"/>
      <c r="C40" s="62" t="s">
        <v>76</v>
      </c>
      <c r="D40" s="78"/>
      <c r="E40" s="63" t="s">
        <v>77</v>
      </c>
      <c r="F40" s="79"/>
      <c r="G40" s="65">
        <f>SUM(G41+G42+G43+G47)</f>
        <v>9329000</v>
      </c>
      <c r="H40" s="65">
        <f>SUM(H41+H42+H43+H47)</f>
        <v>9329000</v>
      </c>
    </row>
    <row r="41" spans="1:8" ht="16.149999999999999" customHeight="1" x14ac:dyDescent="0.25">
      <c r="A41" s="53" t="s">
        <v>171</v>
      </c>
      <c r="B41" s="62"/>
      <c r="C41" s="62"/>
      <c r="D41" s="48" t="s">
        <v>78</v>
      </c>
      <c r="E41" s="63" t="s">
        <v>79</v>
      </c>
      <c r="F41" s="77"/>
      <c r="G41" s="65">
        <v>600000</v>
      </c>
      <c r="H41" s="65">
        <v>600000</v>
      </c>
    </row>
    <row r="42" spans="1:8" x14ac:dyDescent="0.25">
      <c r="A42" s="53" t="s">
        <v>172</v>
      </c>
      <c r="B42" s="62"/>
      <c r="C42" s="62"/>
      <c r="D42" s="48" t="s">
        <v>80</v>
      </c>
      <c r="E42" s="63" t="s">
        <v>81</v>
      </c>
      <c r="F42" s="77"/>
      <c r="G42" s="65">
        <v>300000</v>
      </c>
      <c r="H42" s="65">
        <v>300000</v>
      </c>
    </row>
    <row r="43" spans="1:8" x14ac:dyDescent="0.25">
      <c r="A43" s="53" t="s">
        <v>173</v>
      </c>
      <c r="B43" s="62"/>
      <c r="C43" s="62"/>
      <c r="D43" s="48" t="s">
        <v>82</v>
      </c>
      <c r="E43" s="63" t="s">
        <v>204</v>
      </c>
      <c r="F43" s="77"/>
      <c r="G43" s="65">
        <f>SUM(G44:G46)</f>
        <v>2374000</v>
      </c>
      <c r="H43" s="65">
        <f>SUM(H44:H46)</f>
        <v>2374000</v>
      </c>
    </row>
    <row r="44" spans="1:8" x14ac:dyDescent="0.25">
      <c r="A44" s="53" t="s">
        <v>174</v>
      </c>
      <c r="B44" s="62"/>
      <c r="C44" s="62"/>
      <c r="E44" s="63" t="s">
        <v>205</v>
      </c>
      <c r="F44" s="77"/>
      <c r="G44" s="65">
        <v>2124000</v>
      </c>
      <c r="H44" s="65">
        <v>2124000</v>
      </c>
    </row>
    <row r="45" spans="1:8" x14ac:dyDescent="0.25">
      <c r="A45" s="53" t="s">
        <v>175</v>
      </c>
      <c r="B45" s="62"/>
      <c r="C45" s="62"/>
      <c r="E45" s="80" t="s">
        <v>111</v>
      </c>
      <c r="F45" s="77"/>
      <c r="G45" s="65">
        <v>200000</v>
      </c>
      <c r="H45" s="65">
        <v>200000</v>
      </c>
    </row>
    <row r="46" spans="1:8" x14ac:dyDescent="0.25">
      <c r="A46" s="53" t="s">
        <v>176</v>
      </c>
      <c r="B46" s="62"/>
      <c r="C46" s="62"/>
      <c r="E46" s="80" t="s">
        <v>206</v>
      </c>
      <c r="F46" s="77"/>
      <c r="G46" s="65">
        <v>50000</v>
      </c>
      <c r="H46" s="65">
        <v>50000</v>
      </c>
    </row>
    <row r="47" spans="1:8" x14ac:dyDescent="0.25">
      <c r="A47" s="53" t="s">
        <v>241</v>
      </c>
      <c r="B47" s="62"/>
      <c r="C47" s="62"/>
      <c r="D47" s="48" t="s">
        <v>83</v>
      </c>
      <c r="E47" s="63" t="s">
        <v>84</v>
      </c>
      <c r="F47" s="77"/>
      <c r="G47" s="65">
        <f>SUM(G48:G53)</f>
        <v>6055000</v>
      </c>
      <c r="H47" s="65">
        <f>SUM(H48:H53)</f>
        <v>6055000</v>
      </c>
    </row>
    <row r="48" spans="1:8" x14ac:dyDescent="0.25">
      <c r="A48" s="53" t="s">
        <v>177</v>
      </c>
      <c r="B48" s="62"/>
      <c r="C48" s="62"/>
      <c r="E48" s="63" t="s">
        <v>106</v>
      </c>
      <c r="F48" s="77"/>
      <c r="G48" s="65">
        <v>4000000</v>
      </c>
      <c r="H48" s="65">
        <v>4000000</v>
      </c>
    </row>
    <row r="49" spans="1:8" x14ac:dyDescent="0.25">
      <c r="A49" s="53" t="s">
        <v>178</v>
      </c>
      <c r="B49" s="62"/>
      <c r="C49" s="62"/>
      <c r="E49" s="63" t="s">
        <v>104</v>
      </c>
      <c r="F49" s="77"/>
      <c r="G49" s="65">
        <v>700000</v>
      </c>
      <c r="H49" s="65">
        <v>700000</v>
      </c>
    </row>
    <row r="50" spans="1:8" x14ac:dyDescent="0.25">
      <c r="A50" s="53" t="s">
        <v>179</v>
      </c>
      <c r="B50" s="62"/>
      <c r="C50" s="62"/>
      <c r="E50" s="80" t="s">
        <v>109</v>
      </c>
      <c r="F50" s="77"/>
      <c r="G50" s="65">
        <v>100000</v>
      </c>
      <c r="H50" s="65">
        <v>100000</v>
      </c>
    </row>
    <row r="51" spans="1:8" x14ac:dyDescent="0.25">
      <c r="A51" s="53" t="s">
        <v>180</v>
      </c>
      <c r="B51" s="62"/>
      <c r="C51" s="62"/>
      <c r="E51" s="80" t="s">
        <v>110</v>
      </c>
      <c r="F51" s="77"/>
      <c r="G51" s="65">
        <v>300000</v>
      </c>
      <c r="H51" s="65">
        <v>300000</v>
      </c>
    </row>
    <row r="52" spans="1:8" x14ac:dyDescent="0.25">
      <c r="A52" s="53" t="s">
        <v>181</v>
      </c>
      <c r="B52" s="62"/>
      <c r="C52" s="62"/>
      <c r="E52" s="80" t="s">
        <v>207</v>
      </c>
      <c r="F52" s="77"/>
      <c r="G52" s="65">
        <v>500000</v>
      </c>
      <c r="H52" s="65">
        <v>500000</v>
      </c>
    </row>
    <row r="53" spans="1:8" x14ac:dyDescent="0.25">
      <c r="A53" s="53" t="s">
        <v>182</v>
      </c>
      <c r="B53" s="62"/>
      <c r="C53" s="62"/>
      <c r="E53" s="63" t="s">
        <v>105</v>
      </c>
      <c r="F53" s="77"/>
      <c r="G53" s="65">
        <v>455000</v>
      </c>
      <c r="H53" s="65">
        <v>455000</v>
      </c>
    </row>
    <row r="54" spans="1:8" x14ac:dyDescent="0.25">
      <c r="A54" s="53" t="s">
        <v>183</v>
      </c>
      <c r="B54" s="62"/>
      <c r="C54" s="62" t="s">
        <v>85</v>
      </c>
      <c r="E54" s="62" t="s">
        <v>86</v>
      </c>
      <c r="F54" s="100"/>
      <c r="G54" s="65">
        <f t="shared" ref="G54:H54" si="0">SUM(G55)</f>
        <v>500000</v>
      </c>
      <c r="H54" s="65">
        <f t="shared" si="0"/>
        <v>500000</v>
      </c>
    </row>
    <row r="55" spans="1:8" x14ac:dyDescent="0.25">
      <c r="A55" s="53" t="s">
        <v>184</v>
      </c>
      <c r="B55" s="62"/>
      <c r="C55" s="62"/>
      <c r="D55" s="48" t="s">
        <v>87</v>
      </c>
      <c r="E55" s="62" t="s">
        <v>88</v>
      </c>
      <c r="F55" s="100"/>
      <c r="G55" s="65">
        <v>500000</v>
      </c>
      <c r="H55" s="65">
        <v>500000</v>
      </c>
    </row>
    <row r="56" spans="1:8" x14ac:dyDescent="0.25">
      <c r="A56" s="53" t="s">
        <v>185</v>
      </c>
      <c r="B56" s="62"/>
      <c r="C56" s="62" t="s">
        <v>89</v>
      </c>
      <c r="E56" s="62" t="s">
        <v>90</v>
      </c>
      <c r="F56" s="100"/>
      <c r="G56" s="65">
        <f>SUM(G57:G58)</f>
        <v>1410000</v>
      </c>
      <c r="H56" s="65">
        <f>SUM(H57:H58)</f>
        <v>1410000</v>
      </c>
    </row>
    <row r="57" spans="1:8" x14ac:dyDescent="0.25">
      <c r="A57" s="53" t="s">
        <v>186</v>
      </c>
      <c r="B57" s="62"/>
      <c r="C57" s="62"/>
      <c r="D57" s="48" t="s">
        <v>91</v>
      </c>
      <c r="E57" s="62" t="s">
        <v>92</v>
      </c>
      <c r="F57" s="100"/>
      <c r="G57" s="65">
        <v>1400000</v>
      </c>
      <c r="H57" s="65">
        <v>1400000</v>
      </c>
    </row>
    <row r="58" spans="1:8" x14ac:dyDescent="0.25">
      <c r="A58" s="53" t="s">
        <v>187</v>
      </c>
      <c r="B58" s="62"/>
      <c r="C58" s="62"/>
      <c r="D58" s="48" t="s">
        <v>93</v>
      </c>
      <c r="E58" s="62" t="s">
        <v>94</v>
      </c>
      <c r="F58" s="100"/>
      <c r="G58" s="65">
        <v>10000</v>
      </c>
      <c r="H58" s="65">
        <v>10000</v>
      </c>
    </row>
    <row r="59" spans="1:8" x14ac:dyDescent="0.25">
      <c r="A59" s="53" t="s">
        <v>188</v>
      </c>
      <c r="B59" s="54" t="s">
        <v>113</v>
      </c>
      <c r="C59" s="54" t="s">
        <v>114</v>
      </c>
      <c r="D59" s="54"/>
      <c r="E59" s="54"/>
      <c r="F59" s="101"/>
      <c r="G59" s="81">
        <f>SUM(G60:G62)</f>
        <v>508000</v>
      </c>
      <c r="H59" s="81">
        <f>SUM(H60:H62)</f>
        <v>508000</v>
      </c>
    </row>
    <row r="60" spans="1:8" x14ac:dyDescent="0.25">
      <c r="A60" s="53" t="s">
        <v>189</v>
      </c>
      <c r="C60" s="48" t="s">
        <v>127</v>
      </c>
      <c r="E60" s="48" t="s">
        <v>128</v>
      </c>
      <c r="F60" s="102"/>
      <c r="G60" s="45">
        <v>300000</v>
      </c>
      <c r="H60" s="45">
        <v>300000</v>
      </c>
    </row>
    <row r="61" spans="1:8" x14ac:dyDescent="0.25">
      <c r="A61" s="53" t="s">
        <v>190</v>
      </c>
      <c r="B61" s="54"/>
      <c r="C61" s="62" t="s">
        <v>115</v>
      </c>
      <c r="D61" s="54"/>
      <c r="E61" s="62" t="s">
        <v>116</v>
      </c>
      <c r="F61" s="101"/>
      <c r="G61" s="45">
        <v>100000</v>
      </c>
      <c r="H61" s="45">
        <v>100000</v>
      </c>
    </row>
    <row r="62" spans="1:8" x14ac:dyDescent="0.25">
      <c r="A62" s="53" t="s">
        <v>191</v>
      </c>
      <c r="B62" s="54"/>
      <c r="C62" s="62" t="s">
        <v>117</v>
      </c>
      <c r="D62" s="54"/>
      <c r="E62" s="62" t="s">
        <v>118</v>
      </c>
      <c r="F62" s="103"/>
      <c r="G62" s="46">
        <f>(G60+G61)*0.27</f>
        <v>108000</v>
      </c>
      <c r="H62" s="46">
        <f>(H60+H61)*0.27</f>
        <v>108000</v>
      </c>
    </row>
    <row r="63" spans="1:8" ht="26.35" customHeight="1" x14ac:dyDescent="0.25">
      <c r="A63" s="53" t="s">
        <v>192</v>
      </c>
      <c r="B63" s="171" t="s">
        <v>31</v>
      </c>
      <c r="C63" s="172"/>
      <c r="D63" s="172"/>
      <c r="E63" s="172"/>
      <c r="F63" s="173"/>
      <c r="G63" s="82">
        <f>G64</f>
        <v>3000000</v>
      </c>
      <c r="H63" s="82">
        <f>H64</f>
        <v>3000000</v>
      </c>
    </row>
    <row r="64" spans="1:8" x14ac:dyDescent="0.25">
      <c r="A64" s="53" t="s">
        <v>193</v>
      </c>
      <c r="B64" s="58" t="s">
        <v>18</v>
      </c>
      <c r="C64" s="174" t="s">
        <v>19</v>
      </c>
      <c r="D64" s="174"/>
      <c r="E64" s="174"/>
      <c r="F64" s="77"/>
      <c r="G64" s="65">
        <f>SUM(G65)</f>
        <v>3000000</v>
      </c>
      <c r="H64" s="65">
        <f>SUM(H65)</f>
        <v>3000000</v>
      </c>
    </row>
    <row r="65" spans="1:9" x14ac:dyDescent="0.25">
      <c r="A65" s="53" t="s">
        <v>194</v>
      </c>
      <c r="B65" s="62"/>
      <c r="C65" s="62"/>
      <c r="D65" s="48" t="s">
        <v>95</v>
      </c>
      <c r="E65" s="63" t="s">
        <v>96</v>
      </c>
      <c r="F65" s="77"/>
      <c r="G65" s="65">
        <f>SUM(G66:G66)</f>
        <v>3000000</v>
      </c>
      <c r="H65" s="65">
        <f>SUM(H66:H66)</f>
        <v>3000000</v>
      </c>
    </row>
    <row r="66" spans="1:9" x14ac:dyDescent="0.25">
      <c r="A66" s="53" t="s">
        <v>195</v>
      </c>
      <c r="B66" s="62"/>
      <c r="C66" s="62"/>
      <c r="E66" s="80" t="s">
        <v>108</v>
      </c>
      <c r="F66" s="77"/>
      <c r="G66" s="65">
        <v>3000000</v>
      </c>
      <c r="H66" s="65">
        <v>3000000</v>
      </c>
    </row>
    <row r="67" spans="1:9" customFormat="1" ht="40.6" customHeight="1" x14ac:dyDescent="0.25">
      <c r="A67" s="53" t="s">
        <v>216</v>
      </c>
      <c r="B67" s="169" t="s">
        <v>217</v>
      </c>
      <c r="C67" s="170"/>
      <c r="D67" s="170"/>
      <c r="E67" s="170"/>
      <c r="F67" s="119"/>
      <c r="G67" s="142">
        <f>G68+G75+G78+G89</f>
        <v>8042484</v>
      </c>
      <c r="H67" s="142">
        <f>H68+H75+H78+H89</f>
        <v>8730551</v>
      </c>
      <c r="I67" s="141"/>
    </row>
    <row r="68" spans="1:9" customFormat="1" x14ac:dyDescent="0.25">
      <c r="A68" s="53" t="s">
        <v>196</v>
      </c>
      <c r="B68" s="120" t="s">
        <v>12</v>
      </c>
      <c r="C68" s="121" t="s">
        <v>13</v>
      </c>
      <c r="D68" s="122"/>
      <c r="E68" s="121"/>
      <c r="F68" s="123"/>
      <c r="G68" s="124">
        <f>G71</f>
        <v>5610000</v>
      </c>
      <c r="H68" s="124">
        <f>H69+H71</f>
        <v>6983919</v>
      </c>
    </row>
    <row r="69" spans="1:9" customFormat="1" x14ac:dyDescent="0.25">
      <c r="A69" s="53" t="s">
        <v>197</v>
      </c>
      <c r="B69" s="62"/>
      <c r="C69" s="62" t="s">
        <v>46</v>
      </c>
      <c r="D69" s="62"/>
      <c r="E69" s="63" t="s">
        <v>47</v>
      </c>
      <c r="F69" s="123"/>
      <c r="G69" s="129">
        <f>G70</f>
        <v>0</v>
      </c>
      <c r="H69" s="128">
        <f>H70</f>
        <v>3508000</v>
      </c>
    </row>
    <row r="70" spans="1:9" customFormat="1" x14ac:dyDescent="0.25">
      <c r="A70" s="53" t="s">
        <v>198</v>
      </c>
      <c r="B70" s="62"/>
      <c r="C70" s="62"/>
      <c r="D70" s="62" t="s">
        <v>103</v>
      </c>
      <c r="E70" s="63"/>
      <c r="F70" s="123"/>
      <c r="G70" s="129">
        <v>0</v>
      </c>
      <c r="H70" s="129">
        <v>3508000</v>
      </c>
    </row>
    <row r="71" spans="1:9" customFormat="1" x14ac:dyDescent="0.25">
      <c r="A71" s="53" t="s">
        <v>199</v>
      </c>
      <c r="B71" s="125"/>
      <c r="C71" s="126" t="s">
        <v>121</v>
      </c>
      <c r="D71" s="126"/>
      <c r="E71" s="126" t="s">
        <v>122</v>
      </c>
      <c r="F71" s="127"/>
      <c r="G71" s="128">
        <f>SUM(G72:G74)</f>
        <v>5610000</v>
      </c>
      <c r="H71" s="128">
        <f>SUM(H72:H74)</f>
        <v>3475919</v>
      </c>
    </row>
    <row r="72" spans="1:9" customFormat="1" x14ac:dyDescent="0.25">
      <c r="A72" s="53" t="s">
        <v>200</v>
      </c>
      <c r="B72" s="125"/>
      <c r="C72" s="126"/>
      <c r="D72" s="126" t="s">
        <v>208</v>
      </c>
      <c r="E72" s="126" t="s">
        <v>209</v>
      </c>
      <c r="F72" s="127"/>
      <c r="G72" s="129">
        <v>1650000</v>
      </c>
      <c r="H72" s="129">
        <v>0</v>
      </c>
      <c r="I72" s="129"/>
    </row>
    <row r="73" spans="1:9" customFormat="1" x14ac:dyDescent="0.25">
      <c r="A73" s="53" t="s">
        <v>201</v>
      </c>
      <c r="B73" s="125"/>
      <c r="C73" s="126"/>
      <c r="D73" s="126" t="s">
        <v>123</v>
      </c>
      <c r="E73" s="126" t="s">
        <v>218</v>
      </c>
      <c r="F73" s="127"/>
      <c r="G73" s="129">
        <v>3500000</v>
      </c>
      <c r="H73" s="129">
        <v>2870000</v>
      </c>
    </row>
    <row r="74" spans="1:9" customFormat="1" x14ac:dyDescent="0.25">
      <c r="A74" s="53" t="s">
        <v>212</v>
      </c>
      <c r="B74" s="125"/>
      <c r="C74" s="126"/>
      <c r="D74" s="126" t="s">
        <v>123</v>
      </c>
      <c r="E74" s="126" t="s">
        <v>219</v>
      </c>
      <c r="F74" s="127"/>
      <c r="G74" s="129">
        <v>460000</v>
      </c>
      <c r="H74" s="129">
        <v>605919</v>
      </c>
      <c r="I74" s="185"/>
    </row>
    <row r="75" spans="1:9" customFormat="1" x14ac:dyDescent="0.25">
      <c r="A75" s="53" t="s">
        <v>213</v>
      </c>
      <c r="B75" s="120" t="s">
        <v>14</v>
      </c>
      <c r="C75" s="121" t="s">
        <v>15</v>
      </c>
      <c r="D75" s="122"/>
      <c r="E75" s="122"/>
      <c r="F75" s="122"/>
      <c r="G75" s="124">
        <f>SUM(G76:G77)</f>
        <v>821484</v>
      </c>
      <c r="H75" s="124">
        <f>SUM(H76:H77)</f>
        <v>1045532</v>
      </c>
    </row>
    <row r="76" spans="1:9" customFormat="1" x14ac:dyDescent="0.25">
      <c r="A76" s="53" t="s">
        <v>221</v>
      </c>
      <c r="B76" s="125"/>
      <c r="C76" s="126"/>
      <c r="D76" s="130" t="s">
        <v>56</v>
      </c>
      <c r="E76" s="130"/>
      <c r="F76" s="130"/>
      <c r="G76" s="129">
        <v>669500</v>
      </c>
      <c r="H76" s="129">
        <v>909620</v>
      </c>
    </row>
    <row r="77" spans="1:9" customFormat="1" x14ac:dyDescent="0.25">
      <c r="A77" s="53" t="s">
        <v>222</v>
      </c>
      <c r="B77" s="125"/>
      <c r="C77" s="126"/>
      <c r="D77" s="130" t="s">
        <v>220</v>
      </c>
      <c r="E77" s="130"/>
      <c r="F77" s="130"/>
      <c r="G77" s="129">
        <v>151984</v>
      </c>
      <c r="H77" s="129">
        <v>135912</v>
      </c>
    </row>
    <row r="78" spans="1:9" customFormat="1" x14ac:dyDescent="0.25">
      <c r="A78" s="53" t="s">
        <v>223</v>
      </c>
      <c r="B78" s="120" t="s">
        <v>16</v>
      </c>
      <c r="C78" s="121" t="s">
        <v>17</v>
      </c>
      <c r="D78" s="121"/>
      <c r="E78" s="121"/>
      <c r="F78" s="123"/>
      <c r="G78" s="124">
        <f>G79+G81+G84+G86</f>
        <v>1611000</v>
      </c>
      <c r="H78" s="124">
        <f>H79+H81+H84+H86</f>
        <v>701100</v>
      </c>
    </row>
    <row r="79" spans="1:9" customFormat="1" x14ac:dyDescent="0.25">
      <c r="A79" s="53" t="s">
        <v>224</v>
      </c>
      <c r="B79" s="125"/>
      <c r="C79" s="126" t="s">
        <v>58</v>
      </c>
      <c r="D79" s="126"/>
      <c r="E79" s="126" t="s">
        <v>59</v>
      </c>
      <c r="F79" s="127"/>
      <c r="G79" s="129">
        <f t="shared" ref="G79:H79" si="1">G80</f>
        <v>970000</v>
      </c>
      <c r="H79" s="129">
        <f t="shared" si="1"/>
        <v>266634</v>
      </c>
    </row>
    <row r="80" spans="1:9" customFormat="1" x14ac:dyDescent="0.25">
      <c r="A80" s="53" t="s">
        <v>225</v>
      </c>
      <c r="B80" s="125"/>
      <c r="C80" s="126"/>
      <c r="D80" s="130" t="s">
        <v>62</v>
      </c>
      <c r="E80" s="126" t="s">
        <v>63</v>
      </c>
      <c r="F80" s="131"/>
      <c r="G80" s="129">
        <v>970000</v>
      </c>
      <c r="H80" s="129">
        <v>266634</v>
      </c>
    </row>
    <row r="81" spans="1:8" customFormat="1" x14ac:dyDescent="0.25">
      <c r="A81" s="53" t="s">
        <v>226</v>
      </c>
      <c r="B81" s="125"/>
      <c r="C81" s="126" t="s">
        <v>76</v>
      </c>
      <c r="D81" s="132"/>
      <c r="E81" s="126" t="s">
        <v>77</v>
      </c>
      <c r="F81" s="133"/>
      <c r="G81" s="129">
        <f>G82+G83</f>
        <v>250000</v>
      </c>
      <c r="H81" s="129">
        <f>H82+H83</f>
        <v>0</v>
      </c>
    </row>
    <row r="82" spans="1:8" customFormat="1" x14ac:dyDescent="0.25">
      <c r="A82" s="53" t="s">
        <v>227</v>
      </c>
      <c r="B82" s="125"/>
      <c r="C82" s="126"/>
      <c r="D82" s="130" t="s">
        <v>78</v>
      </c>
      <c r="E82" s="126" t="s">
        <v>79</v>
      </c>
      <c r="F82" s="131"/>
      <c r="G82" s="129">
        <v>100000</v>
      </c>
      <c r="H82" s="129">
        <v>0</v>
      </c>
    </row>
    <row r="83" spans="1:8" customFormat="1" x14ac:dyDescent="0.25">
      <c r="A83" s="53" t="s">
        <v>228</v>
      </c>
      <c r="B83" s="125"/>
      <c r="C83" s="126"/>
      <c r="D83" s="130" t="s">
        <v>83</v>
      </c>
      <c r="E83" s="126" t="s">
        <v>84</v>
      </c>
      <c r="F83" s="131"/>
      <c r="G83" s="129">
        <v>150000</v>
      </c>
      <c r="H83" s="129">
        <v>0</v>
      </c>
    </row>
    <row r="84" spans="1:8" customFormat="1" x14ac:dyDescent="0.25">
      <c r="A84" s="53" t="s">
        <v>229</v>
      </c>
      <c r="B84" s="125"/>
      <c r="C84" s="126" t="s">
        <v>85</v>
      </c>
      <c r="D84" s="130"/>
      <c r="E84" s="126" t="s">
        <v>86</v>
      </c>
      <c r="F84" s="131"/>
      <c r="G84" s="129">
        <f>G85</f>
        <v>50000</v>
      </c>
      <c r="H84" s="129">
        <f>H85</f>
        <v>0</v>
      </c>
    </row>
    <row r="85" spans="1:8" customFormat="1" x14ac:dyDescent="0.25">
      <c r="A85" s="53" t="s">
        <v>230</v>
      </c>
      <c r="B85" s="125"/>
      <c r="C85" s="126"/>
      <c r="D85" s="130" t="s">
        <v>87</v>
      </c>
      <c r="E85" s="126" t="s">
        <v>88</v>
      </c>
      <c r="F85" s="131"/>
      <c r="G85" s="129">
        <v>50000</v>
      </c>
      <c r="H85" s="129">
        <v>0</v>
      </c>
    </row>
    <row r="86" spans="1:8" customFormat="1" x14ac:dyDescent="0.25">
      <c r="A86" s="53" t="s">
        <v>231</v>
      </c>
      <c r="B86" s="125"/>
      <c r="C86" s="126" t="s">
        <v>89</v>
      </c>
      <c r="D86" s="130"/>
      <c r="E86" s="126" t="s">
        <v>90</v>
      </c>
      <c r="F86" s="131"/>
      <c r="G86" s="129">
        <f>G87+G88</f>
        <v>341000</v>
      </c>
      <c r="H86" s="129">
        <f>H87+H88</f>
        <v>434466</v>
      </c>
    </row>
    <row r="87" spans="1:8" customFormat="1" x14ac:dyDescent="0.25">
      <c r="A87" s="53" t="s">
        <v>232</v>
      </c>
      <c r="B87" s="125"/>
      <c r="C87" s="126"/>
      <c r="D87" s="130" t="s">
        <v>91</v>
      </c>
      <c r="E87" s="126" t="s">
        <v>92</v>
      </c>
      <c r="F87" s="131"/>
      <c r="G87" s="129">
        <v>340000</v>
      </c>
      <c r="H87" s="129">
        <v>233938</v>
      </c>
    </row>
    <row r="88" spans="1:8" customFormat="1" x14ac:dyDescent="0.25">
      <c r="A88" s="53" t="s">
        <v>233</v>
      </c>
      <c r="B88" s="125"/>
      <c r="C88" s="126"/>
      <c r="D88" s="130" t="s">
        <v>93</v>
      </c>
      <c r="E88" s="126" t="s">
        <v>238</v>
      </c>
      <c r="F88" s="131"/>
      <c r="G88" s="129">
        <v>1000</v>
      </c>
      <c r="H88" s="129">
        <v>200528</v>
      </c>
    </row>
    <row r="89" spans="1:8" customFormat="1" x14ac:dyDescent="0.25">
      <c r="A89" s="53" t="s">
        <v>234</v>
      </c>
      <c r="B89" s="134" t="s">
        <v>113</v>
      </c>
      <c r="C89" s="122" t="s">
        <v>114</v>
      </c>
      <c r="D89" s="122"/>
      <c r="E89" s="122"/>
      <c r="F89" s="122"/>
      <c r="G89" s="135">
        <f>SUM(G90:G91)</f>
        <v>0</v>
      </c>
      <c r="H89" s="135">
        <f>SUM(H90:H91)</f>
        <v>0</v>
      </c>
    </row>
    <row r="90" spans="1:8" customFormat="1" x14ac:dyDescent="0.25">
      <c r="A90" s="53" t="s">
        <v>236</v>
      </c>
      <c r="B90" s="134"/>
      <c r="C90" s="126" t="s">
        <v>115</v>
      </c>
      <c r="D90" s="122"/>
      <c r="E90" s="126" t="s">
        <v>235</v>
      </c>
      <c r="F90" s="122"/>
      <c r="G90" s="136">
        <v>0</v>
      </c>
      <c r="H90" s="136">
        <v>0</v>
      </c>
    </row>
    <row r="91" spans="1:8" customFormat="1" x14ac:dyDescent="0.25">
      <c r="A91" s="53" t="s">
        <v>242</v>
      </c>
      <c r="B91" s="137"/>
      <c r="C91" s="138" t="s">
        <v>117</v>
      </c>
      <c r="D91" s="139"/>
      <c r="E91" s="138" t="s">
        <v>118</v>
      </c>
      <c r="F91" s="139"/>
      <c r="G91" s="140">
        <v>0</v>
      </c>
      <c r="H91" s="140">
        <v>0</v>
      </c>
    </row>
    <row r="92" spans="1:8" ht="22.95" customHeight="1" x14ac:dyDescent="0.25">
      <c r="A92" s="53" t="s">
        <v>243</v>
      </c>
      <c r="B92" s="83" t="s">
        <v>97</v>
      </c>
      <c r="C92" s="83"/>
      <c r="D92" s="83"/>
      <c r="E92" s="84"/>
      <c r="F92" s="85"/>
      <c r="G92" s="86">
        <f>G8+G63+G67</f>
        <v>185279378</v>
      </c>
      <c r="H92" s="86">
        <f>H8+H63+H67</f>
        <v>188527445</v>
      </c>
    </row>
    <row r="93" spans="1:8" ht="15.65" customHeight="1" x14ac:dyDescent="0.25">
      <c r="A93" s="53" t="s">
        <v>244</v>
      </c>
      <c r="B93" s="87" t="s">
        <v>12</v>
      </c>
      <c r="C93" s="88" t="s">
        <v>13</v>
      </c>
      <c r="D93" s="88"/>
      <c r="E93" s="106"/>
      <c r="F93" s="112"/>
      <c r="G93" s="109">
        <f>G9+G68</f>
        <v>144333800</v>
      </c>
      <c r="H93" s="109">
        <f>H9+H68</f>
        <v>147707719</v>
      </c>
    </row>
    <row r="94" spans="1:8" ht="15.65" customHeight="1" x14ac:dyDescent="0.25">
      <c r="A94" s="53" t="s">
        <v>245</v>
      </c>
      <c r="B94" s="89" t="s">
        <v>14</v>
      </c>
      <c r="C94" s="90" t="s">
        <v>15</v>
      </c>
      <c r="D94" s="90"/>
      <c r="E94" s="107"/>
      <c r="F94" s="101"/>
      <c r="G94" s="110">
        <f>G22+G75</f>
        <v>19532578</v>
      </c>
      <c r="H94" s="110">
        <f>H22+H75</f>
        <v>20316626</v>
      </c>
    </row>
    <row r="95" spans="1:8" ht="15.65" customHeight="1" x14ac:dyDescent="0.25">
      <c r="A95" s="53" t="s">
        <v>246</v>
      </c>
      <c r="B95" s="89" t="s">
        <v>16</v>
      </c>
      <c r="C95" s="90" t="s">
        <v>17</v>
      </c>
      <c r="D95" s="90"/>
      <c r="E95" s="107"/>
      <c r="F95" s="101"/>
      <c r="G95" s="110">
        <f>G25+G78</f>
        <v>17905000</v>
      </c>
      <c r="H95" s="110">
        <f>H25+H78</f>
        <v>16995100</v>
      </c>
    </row>
    <row r="96" spans="1:8" s="54" customFormat="1" ht="15.65" customHeight="1" x14ac:dyDescent="0.25">
      <c r="A96" s="53" t="s">
        <v>247</v>
      </c>
      <c r="B96" s="89" t="s">
        <v>18</v>
      </c>
      <c r="C96" s="90" t="s">
        <v>98</v>
      </c>
      <c r="D96" s="90"/>
      <c r="E96" s="107"/>
      <c r="F96" s="101"/>
      <c r="G96" s="110">
        <f>G64</f>
        <v>3000000</v>
      </c>
      <c r="H96" s="110">
        <f>H64</f>
        <v>3000000</v>
      </c>
    </row>
    <row r="97" spans="1:8" s="54" customFormat="1" ht="15.65" customHeight="1" x14ac:dyDescent="0.25">
      <c r="A97" s="53" t="s">
        <v>253</v>
      </c>
      <c r="B97" s="91" t="s">
        <v>113</v>
      </c>
      <c r="C97" s="92" t="s">
        <v>114</v>
      </c>
      <c r="D97" s="92"/>
      <c r="E97" s="108"/>
      <c r="F97" s="113"/>
      <c r="G97" s="111">
        <f>G59+G89</f>
        <v>508000</v>
      </c>
      <c r="H97" s="111">
        <f>H59+H89</f>
        <v>508000</v>
      </c>
    </row>
    <row r="98" spans="1:8" x14ac:dyDescent="0.25">
      <c r="A98" s="53" t="s">
        <v>254</v>
      </c>
      <c r="B98" s="93" t="s">
        <v>99</v>
      </c>
      <c r="C98" s="94"/>
      <c r="D98" s="94"/>
      <c r="E98" s="94"/>
      <c r="F98" s="94"/>
      <c r="G98" s="95">
        <f>SUM(G93:G97)</f>
        <v>185279378</v>
      </c>
      <c r="H98" s="95">
        <f>SUM(H93:H97)</f>
        <v>188527445</v>
      </c>
    </row>
    <row r="99" spans="1:8" ht="16.3" x14ac:dyDescent="0.3">
      <c r="A99" s="53" t="s">
        <v>255</v>
      </c>
      <c r="B99" s="62"/>
      <c r="C99" s="96" t="s">
        <v>100</v>
      </c>
      <c r="D99" s="96"/>
      <c r="E99" s="97"/>
      <c r="F99" s="105">
        <f>F8</f>
        <v>14</v>
      </c>
      <c r="G99" s="143"/>
      <c r="H99" s="143"/>
    </row>
    <row r="100" spans="1:8" x14ac:dyDescent="0.25">
      <c r="G100" s="98"/>
    </row>
    <row r="101" spans="1:8" x14ac:dyDescent="0.25">
      <c r="G101" s="98"/>
    </row>
    <row r="102" spans="1:8" x14ac:dyDescent="0.25">
      <c r="G102" s="99"/>
    </row>
  </sheetData>
  <sheetProtection selectLockedCells="1" selectUnlockedCells="1"/>
  <mergeCells count="9">
    <mergeCell ref="B67:E67"/>
    <mergeCell ref="B63:F63"/>
    <mergeCell ref="C64:E64"/>
    <mergeCell ref="B1:F1"/>
    <mergeCell ref="B6:E7"/>
    <mergeCell ref="F6:F7"/>
    <mergeCell ref="B8:E8"/>
    <mergeCell ref="A2:G2"/>
    <mergeCell ref="A3:G3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66" firstPageNumber="0" orientation="portrait" r:id="rId1"/>
  <headerFooter alignWithMargins="0">
    <oddFooter>&amp;C&amp;P. oldal</oddFooter>
  </headerFooter>
  <rowBreaks count="1" manualBreakCount="1">
    <brk id="6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KFulopSzilvia</cp:lastModifiedBy>
  <cp:lastPrinted>2026-06-17T08:10:38Z</cp:lastPrinted>
  <dcterms:created xsi:type="dcterms:W3CDTF">2019-09-05T06:28:05Z</dcterms:created>
  <dcterms:modified xsi:type="dcterms:W3CDTF">2026-06-17T08:14:41Z</dcterms:modified>
</cp:coreProperties>
</file>