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3\Költségvetés 2023 3 sz mód\"/>
    </mc:Choice>
  </mc:AlternateContent>
  <bookViews>
    <workbookView xWindow="0" yWindow="0" windowWidth="23040" windowHeight="9384" tabRatio="500"/>
  </bookViews>
  <sheets>
    <sheet name="Mérleg" sheetId="1" r:id="rId1"/>
    <sheet name="Bevételek" sheetId="2" r:id="rId2"/>
    <sheet name="Kiadások" sheetId="3" r:id="rId3"/>
  </sheets>
  <definedNames>
    <definedName name="_xlnm.Print_Titles" localSheetId="2">Kiadások!$1:$7</definedName>
    <definedName name="_xlnm.Print_Area" localSheetId="2">Kiadások!$A$1:$H$84</definedName>
    <definedName name="_xlnm.Print_Area" localSheetId="0">Mérleg!$A$1:$F$19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" l="1"/>
  <c r="H43" i="3"/>
  <c r="H81" i="3" l="1"/>
  <c r="H21" i="3"/>
  <c r="H22" i="2" l="1"/>
  <c r="G59" i="3" l="1"/>
  <c r="H59" i="3"/>
  <c r="H32" i="3" l="1"/>
  <c r="H17" i="3" l="1"/>
  <c r="H18" i="3"/>
  <c r="H22" i="3"/>
  <c r="H25" i="3"/>
  <c r="H24" i="3" s="1"/>
  <c r="H27" i="3"/>
  <c r="H31" i="3"/>
  <c r="H39" i="3"/>
  <c r="H54" i="3"/>
  <c r="H56" i="3"/>
  <c r="H82" i="3"/>
  <c r="F18" i="1" s="1"/>
  <c r="H66" i="3"/>
  <c r="H65" i="3" s="1"/>
  <c r="H70" i="3"/>
  <c r="H69" i="3" s="1"/>
  <c r="H73" i="3"/>
  <c r="H75" i="3"/>
  <c r="H9" i="2"/>
  <c r="H8" i="2" s="1"/>
  <c r="H10" i="2"/>
  <c r="H33" i="2" s="1"/>
  <c r="F10" i="1" s="1"/>
  <c r="H15" i="2"/>
  <c r="H14" i="2" s="1"/>
  <c r="H13" i="2" s="1"/>
  <c r="H20" i="2"/>
  <c r="H21" i="2"/>
  <c r="H68" i="3" l="1"/>
  <c r="H10" i="3"/>
  <c r="H9" i="3" s="1"/>
  <c r="H78" i="3" s="1"/>
  <c r="H20" i="3"/>
  <c r="H79" i="3" s="1"/>
  <c r="F15" i="1" s="1"/>
  <c r="H23" i="3"/>
  <c r="H80" i="3" s="1"/>
  <c r="F16" i="1" s="1"/>
  <c r="H19" i="2"/>
  <c r="H18" i="2" s="1"/>
  <c r="H17" i="2" s="1"/>
  <c r="H64" i="3"/>
  <c r="F17" i="1"/>
  <c r="H34" i="2"/>
  <c r="F11" i="1" s="1"/>
  <c r="H7" i="2"/>
  <c r="H32" i="2"/>
  <c r="H31" i="2" l="1"/>
  <c r="H83" i="3"/>
  <c r="H8" i="3"/>
  <c r="H77" i="3" s="1"/>
  <c r="F14" i="1"/>
  <c r="F13" i="1" s="1"/>
  <c r="F19" i="1" s="1"/>
  <c r="H35" i="2"/>
  <c r="F9" i="1"/>
  <c r="F8" i="1" s="1"/>
  <c r="F12" i="1" s="1"/>
  <c r="G20" i="2" l="1"/>
  <c r="G17" i="3" l="1"/>
  <c r="G21" i="3" s="1"/>
  <c r="G75" i="3" l="1"/>
  <c r="G9" i="2" l="1"/>
  <c r="G48" i="3" l="1"/>
  <c r="G22" i="3"/>
  <c r="G20" i="3" s="1"/>
  <c r="G32" i="3" l="1"/>
  <c r="G18" i="3" l="1"/>
  <c r="G70" i="3" l="1"/>
  <c r="G69" i="3" s="1"/>
  <c r="G73" i="3"/>
  <c r="G79" i="3" s="1"/>
  <c r="E15" i="1" s="1"/>
  <c r="G15" i="2"/>
  <c r="G14" i="2" s="1"/>
  <c r="G68" i="3" l="1"/>
  <c r="G13" i="2"/>
  <c r="G82" i="3"/>
  <c r="G27" i="3"/>
  <c r="G10" i="3" l="1"/>
  <c r="G9" i="3" s="1"/>
  <c r="G78" i="3" s="1"/>
  <c r="E14" i="1" s="1"/>
  <c r="G56" i="3" l="1"/>
  <c r="G66" i="3" l="1"/>
  <c r="G49" i="3" l="1"/>
  <c r="G43" i="3" l="1"/>
  <c r="G39" i="3" s="1"/>
  <c r="G65" i="3"/>
  <c r="G54" i="3"/>
  <c r="G31" i="3"/>
  <c r="G25" i="3"/>
  <c r="G81" i="3" l="1"/>
  <c r="E17" i="1" s="1"/>
  <c r="G64" i="3"/>
  <c r="G24" i="3"/>
  <c r="G23" i="3" l="1"/>
  <c r="G80" i="3" s="1"/>
  <c r="E16" i="1" s="1"/>
  <c r="G8" i="3"/>
  <c r="G77" i="3" s="1"/>
  <c r="G21" i="2"/>
  <c r="G19" i="2" s="1"/>
  <c r="G8" i="2" l="1"/>
  <c r="G32" i="2" s="1"/>
  <c r="G10" i="2"/>
  <c r="G33" i="2" s="1"/>
  <c r="E10" i="1" l="1"/>
  <c r="G18" i="2"/>
  <c r="G34" i="2" s="1"/>
  <c r="G35" i="2" s="1"/>
  <c r="G7" i="2"/>
  <c r="E9" i="1" l="1"/>
  <c r="E11" i="1"/>
  <c r="G17" i="2"/>
  <c r="G31" i="2" s="1"/>
  <c r="G83" i="3"/>
  <c r="E18" i="1"/>
  <c r="E13" i="1" s="1"/>
  <c r="E19" i="1" s="1"/>
  <c r="E8" i="1" l="1"/>
  <c r="E12" i="1" s="1"/>
</calcChain>
</file>

<file path=xl/sharedStrings.xml><?xml version="1.0" encoding="utf-8"?>
<sst xmlns="http://schemas.openxmlformats.org/spreadsheetml/2006/main" count="355" uniqueCount="239">
  <si>
    <t>KŐVÁGÓÖRSI KÖZÖS ÖNKORMÁNYZATI HIVATAL</t>
  </si>
  <si>
    <t>Megnevezés</t>
  </si>
  <si>
    <t>Előirányzat (Ft)</t>
  </si>
  <si>
    <t>Működési bevételek összesen</t>
  </si>
  <si>
    <t>B1</t>
  </si>
  <si>
    <t>Működési célú támogatások államháztartáson belülről</t>
  </si>
  <si>
    <t>B4</t>
  </si>
  <si>
    <t>Működési bevételek</t>
  </si>
  <si>
    <t>B8</t>
  </si>
  <si>
    <t>Finanszírozási bevételek</t>
  </si>
  <si>
    <t>BEVÉTELEK ÖSSZESEN</t>
  </si>
  <si>
    <t>Működési kiadások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</si>
  <si>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</si>
  <si>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</si>
  <si>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</si>
  <si>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</si>
  <si>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</si>
  <si>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</si>
  <si>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K5</t>
  </si>
  <si>
    <t>Működési célú kiadások</t>
  </si>
  <si>
    <t>KIADÁSOK ÖSSZESEN</t>
  </si>
  <si>
    <t>jogcím-csoportonként</t>
  </si>
  <si>
    <t>Jogcím-csoportok</t>
  </si>
  <si>
    <t xml:space="preserve">011130 Önkormányzatok és önkormányzati hivatalok jogalkotó és általános igazgatási tevékenysége </t>
  </si>
  <si>
    <t>Működési célú támogatások államháztartások belülről</t>
  </si>
  <si>
    <t>B16</t>
  </si>
  <si>
    <t>Egyéb működési célú támogatások bevételei államháztartáson belülről</t>
  </si>
  <si>
    <t>B408</t>
  </si>
  <si>
    <t>Kamatbevételek</t>
  </si>
  <si>
    <t>B411</t>
  </si>
  <si>
    <t>018030 Támogatási célú finnaszírozási műveletek</t>
  </si>
  <si>
    <t xml:space="preserve">B81  </t>
  </si>
  <si>
    <t>Belföldi finanszírozás bevételei</t>
  </si>
  <si>
    <t>B813 Előző évi költségvetési maradvány igénybevétele</t>
  </si>
  <si>
    <t>B816</t>
  </si>
  <si>
    <t>Központi, irányító szervi támogatás</t>
  </si>
  <si>
    <t>Kővágóörs állami támogatás</t>
  </si>
  <si>
    <t>Kővágóörs Község Önkormányzata</t>
  </si>
  <si>
    <t>Mindszentkálla Község Önkormányzata</t>
  </si>
  <si>
    <t>Köveskál Község Önkormányzata</t>
  </si>
  <si>
    <t>Szentbékkálla Község Önkormányzata</t>
  </si>
  <si>
    <t>Balatonhenye Község Önkormányzata</t>
  </si>
  <si>
    <t>Salföld Község Önkormányzata</t>
  </si>
  <si>
    <t>Révfülöp Nagyközség Önkormányzata</t>
  </si>
  <si>
    <t>BEVÉTELEK ÖSSZESEN:</t>
  </si>
  <si>
    <t>Kiemelt előirányzatok</t>
  </si>
  <si>
    <t>K11</t>
  </si>
  <si>
    <t>Foglalkoztatottak személyi juttatásai</t>
  </si>
  <si>
    <t>K1101</t>
  </si>
  <si>
    <t>Törvény szerinti illetmények, munkabérek</t>
  </si>
  <si>
    <t>K1107</t>
  </si>
  <si>
    <t>Béren kívüli juttatások (cafetéria)</t>
  </si>
  <si>
    <t>K1109</t>
  </si>
  <si>
    <t>Közlekedési költségtérítés</t>
  </si>
  <si>
    <t>K1113</t>
  </si>
  <si>
    <t>Foglalkoztatottak egyéb személyi juttatásai</t>
  </si>
  <si>
    <t xml:space="preserve">Szociális hozzájárulási adó </t>
  </si>
  <si>
    <t>Személyi jövedelemadó (cafeteria)</t>
  </si>
  <si>
    <t>K31</t>
  </si>
  <si>
    <t>Készletbeszerzés</t>
  </si>
  <si>
    <t>K311</t>
  </si>
  <si>
    <t>Szakmai anyagok beszerzése</t>
  </si>
  <si>
    <t>Egyéb információhordozó</t>
  </si>
  <si>
    <t>K312</t>
  </si>
  <si>
    <t>Üzemeltetési anyagok beszerzése</t>
  </si>
  <si>
    <t>Irodaszer, nyomtatvány</t>
  </si>
  <si>
    <t>Nyomtatást segítő anyagok</t>
  </si>
  <si>
    <t>Mindazok, amelyek nem számolhatók el szakmai anyagnak</t>
  </si>
  <si>
    <t>K32</t>
  </si>
  <si>
    <t>Kommunikációs szolgáltatások</t>
  </si>
  <si>
    <t>K321</t>
  </si>
  <si>
    <t>Informatikai szolgáltatások igénybevétele(internet,szoftver)</t>
  </si>
  <si>
    <t>Internet</t>
  </si>
  <si>
    <t>Informatikai szolgáltatás</t>
  </si>
  <si>
    <t>Szoftverek kölcsönzése, bérlése</t>
  </si>
  <si>
    <t>K322</t>
  </si>
  <si>
    <t>Egyéb kommunikációs szolgáltatások (telefondíj)</t>
  </si>
  <si>
    <t>K33</t>
  </si>
  <si>
    <t>Szolgáltatási kiadások</t>
  </si>
  <si>
    <t>K333</t>
  </si>
  <si>
    <t>Bérleti és lízing díjak</t>
  </si>
  <si>
    <t>K334</t>
  </si>
  <si>
    <t>Karbantartási, kisjavítási szolgáltatások</t>
  </si>
  <si>
    <t>K336</t>
  </si>
  <si>
    <t>Szakmai tevékenységet segítő szolgáltatások (belső ellenőrzés)</t>
  </si>
  <si>
    <t>K337</t>
  </si>
  <si>
    <t>Egyéb szolgáltatások</t>
  </si>
  <si>
    <t>K34</t>
  </si>
  <si>
    <t>Kiküldetések, reklám- és propagandakiadások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</si>
  <si>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</si>
  <si>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</si>
  <si>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</si>
  <si>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</si>
  <si>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</si>
  <si>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</si>
  <si>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</si>
  <si>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</si>
  <si>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K506</t>
  </si>
  <si>
    <t>Helyi önkormányzatok működési célú támogatása</t>
  </si>
  <si>
    <t>ÖSSZESEN:</t>
  </si>
  <si>
    <t>Egyéb működési célú kiadások</t>
  </si>
  <si>
    <t>Kiadások Összesen:</t>
  </si>
  <si>
    <t>Létszámkeret:</t>
  </si>
  <si>
    <t xml:space="preserve"> - Fénymásoló üzemeltetés</t>
  </si>
  <si>
    <t xml:space="preserve"> - Rendszerkövetési szolgáltatás</t>
  </si>
  <si>
    <t>K1106</t>
  </si>
  <si>
    <t>Jubileumi jutalmak</t>
  </si>
  <si>
    <t>K1102 Jutalmak</t>
  </si>
  <si>
    <t xml:space="preserve"> - Pénzügyi, befektetési díj AAM</t>
  </si>
  <si>
    <t xml:space="preserve"> - Más egyéb szolgáltatások</t>
  </si>
  <si>
    <t xml:space="preserve"> - Postaköltség AAM</t>
  </si>
  <si>
    <t>Eredeti</t>
  </si>
  <si>
    <t xml:space="preserve"> - Adatvédelmi tisztviselői szolgáltatás</t>
  </si>
  <si>
    <t>- Rezsi hozzájárulás Kővágóörs</t>
  </si>
  <si>
    <t xml:space="preserve"> - Tulajdoni lapok és térképek</t>
  </si>
  <si>
    <t xml:space="preserve"> - Továbbképzés, szakvizsga</t>
  </si>
  <si>
    <t xml:space="preserve"> - Foglalkozás egészségügy</t>
  </si>
  <si>
    <t xml:space="preserve"> - Zajszint mérés</t>
  </si>
  <si>
    <t>Létszám (fő)</t>
  </si>
  <si>
    <t>K6</t>
  </si>
  <si>
    <t>Beruházások</t>
  </si>
  <si>
    <t>K64</t>
  </si>
  <si>
    <t>Egyéb tárgyi eszközök beszerzése</t>
  </si>
  <si>
    <t>K67</t>
  </si>
  <si>
    <t>Beruházási célú előzetesen felszámított áfa</t>
  </si>
  <si>
    <t xml:space="preserve">Kékkút Község Önkormányzata </t>
  </si>
  <si>
    <t xml:space="preserve">K6 </t>
  </si>
  <si>
    <t>K12</t>
  </si>
  <si>
    <t>Külső személyi juttatások</t>
  </si>
  <si>
    <t>K122</t>
  </si>
  <si>
    <t>Egyéb külső személyi juttatások (Megbízási díj)</t>
  </si>
  <si>
    <t>K123</t>
  </si>
  <si>
    <t>Egyéb külső személyi juttatások (Tiszteletdíj)</t>
  </si>
  <si>
    <t>K1104</t>
  </si>
  <si>
    <t>Készenléti, ügyeleti, helyettesítési díj túlóra, túlszolgálat teljesítése</t>
  </si>
  <si>
    <t>Módosított</t>
  </si>
  <si>
    <t>Egyéb külső szem. Juttatások (reprezentáció)</t>
  </si>
  <si>
    <t>K63</t>
  </si>
  <si>
    <t>Informatikai eszközök beszerzése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</si>
  <si>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</si>
  <si>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</si>
  <si>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</si>
  <si>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</si>
  <si>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</si>
  <si>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</si>
  <si>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</si>
  <si>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</si>
  <si>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</si>
  <si>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</si>
  <si>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</si>
  <si>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</si>
  <si>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</si>
  <si>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</si>
  <si>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</si>
  <si>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</si>
  <si>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A</t>
  </si>
  <si>
    <t>B</t>
  </si>
  <si>
    <t>C</t>
  </si>
  <si>
    <t>D</t>
  </si>
  <si>
    <t>E</t>
  </si>
  <si>
    <t>013210 Átfogó tervezési és statisztikai szolgáltatások</t>
  </si>
  <si>
    <t>sor-szám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</si>
  <si>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</si>
  <si>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</si>
  <si>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</si>
  <si>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</si>
  <si>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</si>
  <si>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</si>
  <si>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</si>
  <si>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</si>
  <si>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</si>
  <si>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</si>
  <si>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</si>
  <si>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</si>
  <si>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</si>
  <si>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</si>
  <si>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</si>
  <si>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</si>
  <si>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</si>
  <si>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</si>
  <si>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</si>
  <si>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</si>
  <si>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</si>
  <si>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</si>
  <si>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G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</si>
  <si>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</si>
  <si>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</si>
  <si>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</si>
  <si>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</si>
  <si>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</si>
  <si>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</si>
  <si>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</si>
  <si>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</si>
  <si>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</si>
  <si>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</si>
  <si>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</si>
  <si>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</si>
  <si>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</si>
  <si>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</si>
  <si>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</si>
  <si>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</si>
  <si>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</si>
  <si>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</si>
  <si>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</si>
  <si>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</si>
  <si>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</si>
  <si>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</si>
  <si>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Népszámlálás</t>
  </si>
  <si>
    <t>2023. évi költségvetés ÖSSZEVONT MÉRLEGE</t>
  </si>
  <si>
    <t>2023 évi BEVÉTELEK részletezése</t>
  </si>
  <si>
    <t>K502</t>
  </si>
  <si>
    <t>Előző évi elszámolásokból származó kiadások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</si>
  <si>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</si>
  <si>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</si>
  <si>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</si>
  <si>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</si>
  <si>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</si>
  <si>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</si>
  <si>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</si>
  <si>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</si>
  <si>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</si>
  <si>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</si>
  <si>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</si>
  <si>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</si>
  <si>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</si>
  <si>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</si>
  <si>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</si>
  <si>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</si>
  <si>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</si>
  <si>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2023 évi KIADÁSOK részletezése</t>
  </si>
  <si>
    <t>F</t>
  </si>
  <si>
    <t>Rendszerkövetési szolgáltatás</t>
  </si>
  <si>
    <t>Adatvédelmi tisztviselői szolgáltatás</t>
  </si>
  <si>
    <t>77.</t>
  </si>
  <si>
    <t>78.</t>
  </si>
  <si>
    <t>K61</t>
  </si>
  <si>
    <t>Immateriális javak beszerzése (szoftver)</t>
  </si>
  <si>
    <t>79.</t>
  </si>
  <si>
    <t>Egyéb működési bevétel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</si>
</sst>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"/>
    <numFmt numFmtId="165" formatCode="_-* #,##0\ _F_t_-;\-* #,##0\ _F_t_-;_-* &quot;-&quot;??\ _F_t_-;_-@_-"/>
  </numFmts>
  <fonts count="15" x14ac:knownFonts="1">
    <font>
      <sz val="12"/>
      <name val="Times New Roman"/>
      <charset val="238"/>
    </font>
    <font>
      <u/>
      <sz val="12"/>
      <color indexed="20"/>
      <name val="Times New Roman"/>
      <family val="1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sz val="12"/>
      <color rgb="FF0000F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CBAD"/>
        <bgColor rgb="FFD0CECE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 style="thin">
        <color indexed="64"/>
      </top>
      <bottom/>
      <diagonal/>
    </border>
    <border>
      <left style="dotted">
        <color indexed="8"/>
      </left>
      <right style="dotted">
        <color indexed="8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indexed="8"/>
      </right>
      <top style="thin">
        <color indexed="64"/>
      </top>
      <bottom/>
      <diagonal/>
    </border>
    <border>
      <left/>
      <right style="dotted">
        <color indexed="8"/>
      </right>
      <top/>
      <bottom/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indexed="8"/>
      </left>
      <right/>
      <top style="thin">
        <color indexed="64"/>
      </top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1" fillId="0" borderId="0"/>
  </cellStyleXfs>
  <cellXfs count="17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/>
    <xf numFmtId="3" fontId="3" fillId="0" borderId="0" xfId="0" applyNumberFormat="1" applyFont="1"/>
    <xf numFmtId="0" fontId="0" fillId="0" borderId="0" xfId="0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8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3" fontId="3" fillId="0" borderId="8" xfId="0" applyNumberFormat="1" applyFont="1" applyBorder="1"/>
    <xf numFmtId="3" fontId="3" fillId="0" borderId="12" xfId="0" applyNumberFormat="1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9" xfId="0" applyFont="1" applyFill="1" applyBorder="1"/>
    <xf numFmtId="3" fontId="4" fillId="2" borderId="9" xfId="0" applyNumberFormat="1" applyFont="1" applyFill="1" applyBorder="1"/>
    <xf numFmtId="0" fontId="4" fillId="2" borderId="3" xfId="0" applyFont="1" applyFill="1" applyBorder="1" applyAlignment="1">
      <alignment horizontal="left"/>
    </xf>
    <xf numFmtId="3" fontId="4" fillId="2" borderId="11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65" fontId="3" fillId="0" borderId="0" xfId="1" applyNumberFormat="1" applyFont="1"/>
    <xf numFmtId="3" fontId="3" fillId="0" borderId="0" xfId="0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165" fontId="4" fillId="0" borderId="8" xfId="1" applyNumberFormat="1" applyFont="1" applyBorder="1" applyAlignment="1">
      <alignment horizontal="right" vertical="center"/>
    </xf>
    <xf numFmtId="165" fontId="4" fillId="2" borderId="15" xfId="1" applyNumberFormat="1" applyFont="1" applyFill="1" applyBorder="1" applyAlignment="1">
      <alignment horizontal="center" vertical="center"/>
    </xf>
    <xf numFmtId="165" fontId="4" fillId="2" borderId="14" xfId="1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4" fillId="0" borderId="17" xfId="0" applyFont="1" applyBorder="1"/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3" fontId="4" fillId="2" borderId="15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165" fontId="0" fillId="0" borderId="0" xfId="0" applyNumberFormat="1" applyAlignment="1">
      <alignment horizontal="center"/>
    </xf>
    <xf numFmtId="0" fontId="4" fillId="0" borderId="18" xfId="0" applyFont="1" applyBorder="1"/>
    <xf numFmtId="0" fontId="4" fillId="2" borderId="0" xfId="0" applyFont="1" applyFill="1" applyAlignment="1">
      <alignment horizontal="left"/>
    </xf>
    <xf numFmtId="165" fontId="4" fillId="2" borderId="8" xfId="1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/>
    <xf numFmtId="165" fontId="3" fillId="0" borderId="8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165" fontId="3" fillId="0" borderId="8" xfId="1" applyNumberFormat="1" applyFont="1" applyBorder="1" applyAlignment="1">
      <alignment vertical="center"/>
    </xf>
    <xf numFmtId="165" fontId="3" fillId="0" borderId="16" xfId="1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0" fontId="4" fillId="2" borderId="29" xfId="0" applyFont="1" applyFill="1" applyBorder="1"/>
    <xf numFmtId="0" fontId="2" fillId="0" borderId="0" xfId="0" applyFont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3" fontId="4" fillId="0" borderId="0" xfId="0" applyNumberFormat="1" applyFont="1"/>
    <xf numFmtId="165" fontId="3" fillId="0" borderId="0" xfId="0" applyNumberFormat="1" applyFont="1"/>
    <xf numFmtId="1" fontId="4" fillId="0" borderId="24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4" fillId="2" borderId="3" xfId="0" applyFont="1" applyFill="1" applyBorder="1"/>
    <xf numFmtId="0" fontId="3" fillId="0" borderId="36" xfId="0" applyFont="1" applyBorder="1" applyAlignment="1">
      <alignment horizontal="left"/>
    </xf>
    <xf numFmtId="2" fontId="3" fillId="0" borderId="21" xfId="0" applyNumberFormat="1" applyFont="1" applyBorder="1" applyAlignment="1">
      <alignment horizontal="left"/>
    </xf>
    <xf numFmtId="0" fontId="3" fillId="0" borderId="30" xfId="0" applyFont="1" applyBorder="1" applyAlignment="1">
      <alignment horizontal="center" vertical="center"/>
    </xf>
    <xf numFmtId="0" fontId="0" fillId="0" borderId="0" xfId="0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0" fillId="0" borderId="37" xfId="0" applyBorder="1" applyAlignment="1"/>
    <xf numFmtId="165" fontId="3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36" xfId="0" applyFont="1" applyBorder="1" applyAlignment="1">
      <alignment horizontal="left"/>
    </xf>
    <xf numFmtId="0" fontId="4" fillId="0" borderId="36" xfId="0" applyFont="1" applyBorder="1"/>
    <xf numFmtId="0" fontId="3" fillId="0" borderId="36" xfId="0" applyFont="1" applyBorder="1"/>
    <xf numFmtId="0" fontId="4" fillId="2" borderId="0" xfId="0" applyFont="1" applyFill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40" xfId="0" applyFont="1" applyBorder="1"/>
    <xf numFmtId="0" fontId="4" fillId="0" borderId="41" xfId="0" applyFont="1" applyBorder="1"/>
    <xf numFmtId="0" fontId="8" fillId="0" borderId="0" xfId="0" applyFont="1" applyBorder="1" applyAlignment="1">
      <alignment horizontal="left"/>
    </xf>
    <xf numFmtId="2" fontId="4" fillId="2" borderId="27" xfId="0" applyNumberFormat="1" applyFont="1" applyFill="1" applyBorder="1" applyAlignment="1">
      <alignment vertical="center" wrapText="1"/>
    </xf>
    <xf numFmtId="2" fontId="4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3" fillId="0" borderId="42" xfId="0" applyNumberFormat="1" applyFont="1" applyBorder="1" applyAlignment="1">
      <alignment horizontal="right"/>
    </xf>
    <xf numFmtId="0" fontId="4" fillId="0" borderId="0" xfId="0" applyFont="1" applyBorder="1"/>
    <xf numFmtId="0" fontId="3" fillId="0" borderId="0" xfId="0" applyFont="1" applyBorder="1"/>
    <xf numFmtId="2" fontId="6" fillId="0" borderId="0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6" fillId="0" borderId="43" xfId="0" applyNumberFormat="1" applyFont="1" applyBorder="1" applyAlignment="1">
      <alignment horizontal="right"/>
    </xf>
    <xf numFmtId="0" fontId="4" fillId="0" borderId="43" xfId="0" applyFont="1" applyBorder="1"/>
    <xf numFmtId="0" fontId="3" fillId="0" borderId="43" xfId="0" applyFont="1" applyBorder="1"/>
    <xf numFmtId="0" fontId="4" fillId="0" borderId="44" xfId="0" applyFont="1" applyBorder="1"/>
    <xf numFmtId="2" fontId="4" fillId="4" borderId="46" xfId="0" applyNumberFormat="1" applyFont="1" applyFill="1" applyBorder="1" applyAlignment="1">
      <alignment wrapText="1"/>
    </xf>
    <xf numFmtId="2" fontId="4" fillId="0" borderId="47" xfId="0" applyNumberFormat="1" applyFont="1" applyBorder="1" applyAlignment="1">
      <alignment horizontal="right"/>
    </xf>
    <xf numFmtId="2" fontId="3" fillId="0" borderId="47" xfId="0" applyNumberFormat="1" applyFont="1" applyBorder="1" applyAlignment="1">
      <alignment horizontal="right"/>
    </xf>
    <xf numFmtId="0" fontId="4" fillId="0" borderId="47" xfId="0" applyFont="1" applyBorder="1"/>
    <xf numFmtId="0" fontId="3" fillId="0" borderId="47" xfId="0" applyFont="1" applyBorder="1"/>
    <xf numFmtId="2" fontId="9" fillId="0" borderId="47" xfId="0" applyNumberFormat="1" applyFont="1" applyBorder="1" applyAlignment="1">
      <alignment horizontal="right"/>
    </xf>
    <xf numFmtId="2" fontId="6" fillId="0" borderId="47" xfId="0" applyNumberFormat="1" applyFont="1" applyBorder="1" applyAlignment="1">
      <alignment horizontal="right"/>
    </xf>
    <xf numFmtId="3" fontId="4" fillId="2" borderId="47" xfId="0" applyNumberFormat="1" applyFont="1" applyFill="1" applyBorder="1" applyAlignment="1">
      <alignment horizontal="right"/>
    </xf>
    <xf numFmtId="0" fontId="4" fillId="0" borderId="48" xfId="0" applyFont="1" applyBorder="1" applyAlignment="1">
      <alignment horizontal="left"/>
    </xf>
    <xf numFmtId="0" fontId="4" fillId="0" borderId="49" xfId="0" applyFont="1" applyBorder="1"/>
    <xf numFmtId="0" fontId="4" fillId="2" borderId="50" xfId="0" applyFont="1" applyFill="1" applyBorder="1" applyAlignment="1">
      <alignment horizontal="left"/>
    </xf>
    <xf numFmtId="164" fontId="8" fillId="0" borderId="47" xfId="0" applyNumberFormat="1" applyFont="1" applyBorder="1" applyAlignment="1">
      <alignment horizontal="right"/>
    </xf>
    <xf numFmtId="165" fontId="4" fillId="0" borderId="8" xfId="1" applyNumberFormat="1" applyFont="1" applyBorder="1" applyAlignment="1">
      <alignment horizontal="right"/>
    </xf>
    <xf numFmtId="165" fontId="4" fillId="4" borderId="51" xfId="1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4" fillId="0" borderId="52" xfId="1" applyNumberFormat="1" applyFont="1" applyFill="1" applyBorder="1" applyAlignment="1">
      <alignment horizontal="center"/>
    </xf>
    <xf numFmtId="165" fontId="4" fillId="0" borderId="8" xfId="1" applyNumberFormat="1" applyFont="1" applyFill="1" applyBorder="1" applyAlignment="1">
      <alignment horizontal="center"/>
    </xf>
    <xf numFmtId="165" fontId="4" fillId="0" borderId="53" xfId="1" applyNumberFormat="1" applyFont="1" applyFill="1" applyBorder="1" applyAlignment="1">
      <alignment horizontal="center"/>
    </xf>
    <xf numFmtId="165" fontId="4" fillId="2" borderId="12" xfId="1" applyNumberFormat="1" applyFont="1" applyFill="1" applyBorder="1" applyAlignment="1">
      <alignment horizontal="center"/>
    </xf>
    <xf numFmtId="165" fontId="13" fillId="0" borderId="8" xfId="1" applyNumberFormat="1" applyFont="1" applyBorder="1"/>
    <xf numFmtId="0" fontId="4" fillId="3" borderId="15" xfId="0" applyFont="1" applyFill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12" xfId="0" applyNumberFormat="1" applyFont="1" applyBorder="1"/>
    <xf numFmtId="0" fontId="4" fillId="3" borderId="54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3" fontId="4" fillId="0" borderId="56" xfId="0" applyNumberFormat="1" applyFont="1" applyBorder="1"/>
    <xf numFmtId="3" fontId="3" fillId="0" borderId="56" xfId="0" applyNumberFormat="1" applyFont="1" applyBorder="1"/>
    <xf numFmtId="3" fontId="4" fillId="0" borderId="57" xfId="0" applyNumberFormat="1" applyFont="1" applyBorder="1"/>
    <xf numFmtId="0" fontId="4" fillId="0" borderId="37" xfId="0" applyFont="1" applyBorder="1"/>
    <xf numFmtId="3" fontId="4" fillId="0" borderId="53" xfId="0" applyNumberFormat="1" applyFont="1" applyBorder="1"/>
    <xf numFmtId="3" fontId="4" fillId="0" borderId="58" xfId="0" applyNumberFormat="1" applyFont="1" applyBorder="1"/>
    <xf numFmtId="3" fontId="14" fillId="0" borderId="8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3" fillId="0" borderId="37" xfId="0" applyFont="1" applyBorder="1" applyAlignment="1">
      <alignment horizontal="center"/>
    </xf>
    <xf numFmtId="0" fontId="0" fillId="0" borderId="37" xfId="0" applyBorder="1" applyAlignment="1"/>
    <xf numFmtId="0" fontId="3" fillId="0" borderId="2" xfId="0" applyFont="1" applyBorder="1" applyAlignment="1">
      <alignment horizontal="left"/>
    </xf>
    <xf numFmtId="0" fontId="4" fillId="2" borderId="2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31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wrapText="1"/>
    </xf>
    <xf numFmtId="0" fontId="4" fillId="2" borderId="28" xfId="2" applyFont="1" applyFill="1" applyBorder="1" applyAlignment="1">
      <alignment vertical="center" wrapText="1"/>
    </xf>
    <xf numFmtId="0" fontId="4" fillId="2" borderId="5" xfId="2" applyFont="1" applyFill="1" applyBorder="1" applyAlignment="1">
      <alignment vertical="center" wrapText="1"/>
    </xf>
    <xf numFmtId="0" fontId="4" fillId="2" borderId="45" xfId="2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BreakPreview" topLeftCell="A4" zoomScale="110" zoomScaleNormal="100" zoomScaleSheetLayoutView="110" workbookViewId="0">
      <selection activeCell="F12" sqref="F12"/>
    </sheetView>
  </sheetViews>
  <sheetFormatPr defaultColWidth="8.8984375" defaultRowHeight="15.6" x14ac:dyDescent="0.3"/>
  <cols>
    <col min="1" max="1" width="3.69921875" style="8" customWidth="1"/>
    <col min="2" max="2" width="3.3984375" customWidth="1"/>
    <col min="3" max="3" width="4.09765625" customWidth="1"/>
    <col min="4" max="4" width="51.3984375" customWidth="1"/>
    <col min="5" max="5" width="19" customWidth="1"/>
    <col min="6" max="6" width="17.09765625" bestFit="1" customWidth="1"/>
  </cols>
  <sheetData>
    <row r="1" spans="1:6" s="1" customFormat="1" x14ac:dyDescent="0.3">
      <c r="A1" s="65"/>
      <c r="B1" s="147"/>
      <c r="C1" s="147"/>
      <c r="D1" s="147"/>
    </row>
    <row r="2" spans="1:6" s="2" customFormat="1" x14ac:dyDescent="0.3">
      <c r="A2" s="153" t="s">
        <v>0</v>
      </c>
      <c r="B2" s="154"/>
      <c r="C2" s="154"/>
      <c r="D2" s="154"/>
      <c r="E2" s="154"/>
      <c r="F2" s="154"/>
    </row>
    <row r="3" spans="1:6" s="2" customFormat="1" ht="21.75" customHeight="1" x14ac:dyDescent="0.3">
      <c r="A3" s="153" t="s">
        <v>208</v>
      </c>
      <c r="B3" s="154"/>
      <c r="C3" s="154"/>
      <c r="D3" s="154"/>
      <c r="E3" s="154"/>
      <c r="F3" s="154"/>
    </row>
    <row r="4" spans="1:6" s="2" customFormat="1" ht="21.75" customHeight="1" x14ac:dyDescent="0.3">
      <c r="A4" s="92"/>
      <c r="B4" s="3"/>
      <c r="C4" s="3"/>
      <c r="D4" s="3"/>
      <c r="E4" s="3"/>
    </row>
    <row r="5" spans="1:6" s="2" customFormat="1" ht="21.75" customHeight="1" x14ac:dyDescent="0.3">
      <c r="A5" s="60" t="s">
        <v>139</v>
      </c>
      <c r="B5" s="70" t="s">
        <v>155</v>
      </c>
      <c r="C5" s="70" t="s">
        <v>156</v>
      </c>
      <c r="D5" s="70" t="s">
        <v>157</v>
      </c>
      <c r="E5" s="70" t="s">
        <v>158</v>
      </c>
      <c r="F5" s="70" t="s">
        <v>159</v>
      </c>
    </row>
    <row r="6" spans="1:6" s="2" customFormat="1" ht="21.75" customHeight="1" x14ac:dyDescent="0.3">
      <c r="A6" s="62" t="s">
        <v>140</v>
      </c>
      <c r="B6" s="148" t="s">
        <v>1</v>
      </c>
      <c r="C6" s="149"/>
      <c r="D6" s="149"/>
      <c r="E6" s="61" t="s">
        <v>2</v>
      </c>
      <c r="F6" s="137" t="s">
        <v>2</v>
      </c>
    </row>
    <row r="7" spans="1:6" s="2" customFormat="1" ht="21.75" customHeight="1" x14ac:dyDescent="0.3">
      <c r="A7" s="62" t="s">
        <v>141</v>
      </c>
      <c r="B7" s="150"/>
      <c r="C7" s="151"/>
      <c r="D7" s="152"/>
      <c r="E7" s="134" t="s">
        <v>111</v>
      </c>
      <c r="F7" s="138" t="s">
        <v>135</v>
      </c>
    </row>
    <row r="8" spans="1:6" s="2" customFormat="1" ht="30" customHeight="1" x14ac:dyDescent="0.3">
      <c r="A8" s="62" t="s">
        <v>142</v>
      </c>
      <c r="B8" s="105"/>
      <c r="C8" s="105" t="s">
        <v>3</v>
      </c>
      <c r="D8" s="105"/>
      <c r="E8" s="135">
        <f>SUM(E9:E11)</f>
        <v>182103852</v>
      </c>
      <c r="F8" s="139">
        <f>SUM(F9:F11)</f>
        <v>186386873</v>
      </c>
    </row>
    <row r="9" spans="1:6" s="2" customFormat="1" ht="18" customHeight="1" x14ac:dyDescent="0.3">
      <c r="A9" s="62" t="s">
        <v>143</v>
      </c>
      <c r="B9" s="106" t="s">
        <v>4</v>
      </c>
      <c r="C9" s="106" t="s">
        <v>5</v>
      </c>
      <c r="D9" s="106"/>
      <c r="E9" s="21">
        <f>Bevételek!G32</f>
        <v>2400000</v>
      </c>
      <c r="F9" s="140">
        <f>Bevételek!H32</f>
        <v>2400000</v>
      </c>
    </row>
    <row r="10" spans="1:6" s="2" customFormat="1" ht="16.5" customHeight="1" x14ac:dyDescent="0.3">
      <c r="A10" s="62" t="s">
        <v>144</v>
      </c>
      <c r="B10" s="106" t="s">
        <v>6</v>
      </c>
      <c r="C10" s="106" t="s">
        <v>7</v>
      </c>
      <c r="D10" s="106"/>
      <c r="E10" s="21">
        <f>Bevételek!G33</f>
        <v>100</v>
      </c>
      <c r="F10" s="140">
        <f>Bevételek!H33</f>
        <v>254100</v>
      </c>
    </row>
    <row r="11" spans="1:6" s="2" customFormat="1" ht="16.5" customHeight="1" x14ac:dyDescent="0.3">
      <c r="A11" s="62" t="s">
        <v>145</v>
      </c>
      <c r="B11" s="106" t="s">
        <v>8</v>
      </c>
      <c r="C11" s="106" t="s">
        <v>9</v>
      </c>
      <c r="D11" s="106"/>
      <c r="E11" s="21">
        <f>Bevételek!G34</f>
        <v>179703752</v>
      </c>
      <c r="F11" s="140">
        <f>Bevételek!H34</f>
        <v>183732773</v>
      </c>
    </row>
    <row r="12" spans="1:6" s="2" customFormat="1" ht="29.25" customHeight="1" x14ac:dyDescent="0.3">
      <c r="A12" s="62" t="s">
        <v>146</v>
      </c>
      <c r="B12" s="6" t="s">
        <v>10</v>
      </c>
      <c r="C12" s="6"/>
      <c r="D12" s="6"/>
      <c r="E12" s="136">
        <f>SUM(E8)</f>
        <v>182103852</v>
      </c>
      <c r="F12" s="141">
        <f>SUM(F8)</f>
        <v>186386873</v>
      </c>
    </row>
    <row r="13" spans="1:6" s="2" customFormat="1" ht="36.75" customHeight="1" x14ac:dyDescent="0.3">
      <c r="A13" s="62" t="s">
        <v>147</v>
      </c>
      <c r="B13" s="105"/>
      <c r="C13" s="105" t="s">
        <v>11</v>
      </c>
      <c r="D13" s="105"/>
      <c r="E13" s="135">
        <f>SUM(E14:E18)</f>
        <v>182103852</v>
      </c>
      <c r="F13" s="139">
        <f>SUM(F14:F18)</f>
        <v>186386873</v>
      </c>
    </row>
    <row r="14" spans="1:6" s="2" customFormat="1" ht="18" customHeight="1" x14ac:dyDescent="0.3">
      <c r="A14" s="62" t="s">
        <v>148</v>
      </c>
      <c r="B14" s="106" t="s">
        <v>12</v>
      </c>
      <c r="C14" s="106" t="s">
        <v>13</v>
      </c>
      <c r="D14" s="106"/>
      <c r="E14" s="21">
        <f>Kiadások!G78</f>
        <v>139980074</v>
      </c>
      <c r="F14" s="140">
        <f>Kiadások!H78</f>
        <v>142110074</v>
      </c>
    </row>
    <row r="15" spans="1:6" s="2" customFormat="1" ht="18" customHeight="1" x14ac:dyDescent="0.3">
      <c r="A15" s="62" t="s">
        <v>149</v>
      </c>
      <c r="B15" s="106" t="s">
        <v>14</v>
      </c>
      <c r="C15" s="106" t="s">
        <v>15</v>
      </c>
      <c r="D15" s="106"/>
      <c r="E15" s="21">
        <f>Kiadások!G79</f>
        <v>19329178</v>
      </c>
      <c r="F15" s="140">
        <f>Kiadások!H79</f>
        <v>19441320</v>
      </c>
    </row>
    <row r="16" spans="1:6" s="2" customFormat="1" ht="16.5" customHeight="1" x14ac:dyDescent="0.3">
      <c r="A16" s="62" t="s">
        <v>150</v>
      </c>
      <c r="B16" s="106" t="s">
        <v>16</v>
      </c>
      <c r="C16" s="106" t="s">
        <v>17</v>
      </c>
      <c r="D16" s="106"/>
      <c r="E16" s="21">
        <f>Kiadások!G80</f>
        <v>20066000</v>
      </c>
      <c r="F16" s="140">
        <f>Kiadások!H80</f>
        <v>21505000</v>
      </c>
    </row>
    <row r="17" spans="1:6" s="2" customFormat="1" ht="16.5" customHeight="1" x14ac:dyDescent="0.3">
      <c r="A17" s="62" t="s">
        <v>151</v>
      </c>
      <c r="B17" s="106" t="s">
        <v>18</v>
      </c>
      <c r="C17" s="146" t="s">
        <v>19</v>
      </c>
      <c r="D17" s="146"/>
      <c r="E17" s="21">
        <f>Kiadások!G81</f>
        <v>2500000</v>
      </c>
      <c r="F17" s="140">
        <f>Kiadások!H81</f>
        <v>2720479</v>
      </c>
    </row>
    <row r="18" spans="1:6" s="2" customFormat="1" ht="16.5" customHeight="1" x14ac:dyDescent="0.3">
      <c r="A18" s="62" t="s">
        <v>152</v>
      </c>
      <c r="B18" s="106" t="s">
        <v>126</v>
      </c>
      <c r="C18" s="146" t="s">
        <v>120</v>
      </c>
      <c r="D18" s="146"/>
      <c r="E18" s="21">
        <f>Kiadások!G82</f>
        <v>228600</v>
      </c>
      <c r="F18" s="140">
        <f>Kiadások!H82</f>
        <v>610000</v>
      </c>
    </row>
    <row r="19" spans="1:6" s="2" customFormat="1" ht="30.75" customHeight="1" x14ac:dyDescent="0.3">
      <c r="A19" s="62" t="s">
        <v>153</v>
      </c>
      <c r="B19" s="142" t="s">
        <v>20</v>
      </c>
      <c r="C19" s="142"/>
      <c r="D19" s="142"/>
      <c r="E19" s="143">
        <f>SUM(E13)</f>
        <v>182103852</v>
      </c>
      <c r="F19" s="144">
        <f>SUM(F13)</f>
        <v>186386873</v>
      </c>
    </row>
    <row r="20" spans="1:6" s="2" customFormat="1" ht="15.75" customHeight="1" x14ac:dyDescent="0.3">
      <c r="A20" s="92"/>
      <c r="B20" s="5"/>
      <c r="C20" s="5"/>
      <c r="D20" s="5"/>
      <c r="E20" s="7"/>
      <c r="F20" s="7"/>
    </row>
    <row r="21" spans="1:6" s="2" customFormat="1" x14ac:dyDescent="0.3">
      <c r="A21" s="92"/>
      <c r="E21" s="67"/>
    </row>
    <row r="22" spans="1:6" s="2" customFormat="1" x14ac:dyDescent="0.3">
      <c r="A22" s="92"/>
    </row>
  </sheetData>
  <sheetProtection selectLockedCells="1" selectUnlockedCells="1"/>
  <mergeCells count="6">
    <mergeCell ref="C18:D18"/>
    <mergeCell ref="B1:D1"/>
    <mergeCell ref="B6:D7"/>
    <mergeCell ref="C17:D17"/>
    <mergeCell ref="A2:F2"/>
    <mergeCell ref="A3:F3"/>
  </mergeCells>
  <printOptions headings="1" gridLines="1"/>
  <pageMargins left="0.74791666666666667" right="0.74791666666666667" top="0.98402777777777772" bottom="0.98402777777777772" header="0.51180555555555551" footer="0.51180555555555551"/>
  <pageSetup paperSize="9" scale="7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view="pageBreakPreview" zoomScaleNormal="100" zoomScaleSheetLayoutView="100" workbookViewId="0">
      <selection activeCell="H35" sqref="H35"/>
    </sheetView>
  </sheetViews>
  <sheetFormatPr defaultColWidth="8.8984375" defaultRowHeight="15.6" x14ac:dyDescent="0.3"/>
  <cols>
    <col min="1" max="1" width="4.19921875" style="3" customWidth="1"/>
    <col min="2" max="2" width="4" customWidth="1"/>
    <col min="3" max="3" width="5.59765625" customWidth="1"/>
    <col min="4" max="5" width="6" customWidth="1"/>
    <col min="6" max="6" width="45.3984375" customWidth="1"/>
    <col min="7" max="7" width="17" style="8" customWidth="1"/>
    <col min="8" max="8" width="17" customWidth="1"/>
  </cols>
  <sheetData>
    <row r="1" spans="1:8" s="2" customFormat="1" ht="21.75" customHeight="1" x14ac:dyDescent="0.3">
      <c r="A1" s="153" t="s">
        <v>0</v>
      </c>
      <c r="B1" s="154"/>
      <c r="C1" s="154"/>
      <c r="D1" s="154"/>
      <c r="E1" s="154"/>
      <c r="F1" s="154"/>
      <c r="G1" s="154"/>
      <c r="H1" s="154"/>
    </row>
    <row r="2" spans="1:8" s="2" customFormat="1" ht="23.25" customHeight="1" x14ac:dyDescent="0.3">
      <c r="A2" s="153" t="s">
        <v>209</v>
      </c>
      <c r="B2" s="154"/>
      <c r="C2" s="154"/>
      <c r="D2" s="154"/>
      <c r="E2" s="154"/>
      <c r="F2" s="154"/>
      <c r="G2" s="154"/>
      <c r="H2" s="154"/>
    </row>
    <row r="3" spans="1:8" s="2" customFormat="1" ht="27" customHeight="1" x14ac:dyDescent="0.3">
      <c r="A3" s="155" t="s">
        <v>21</v>
      </c>
      <c r="B3" s="156"/>
      <c r="C3" s="156"/>
      <c r="D3" s="156"/>
      <c r="E3" s="156"/>
      <c r="F3" s="156"/>
      <c r="G3" s="156"/>
      <c r="H3" s="156"/>
    </row>
    <row r="4" spans="1:8" s="2" customFormat="1" ht="20.25" customHeight="1" x14ac:dyDescent="0.3">
      <c r="A4" s="60" t="s">
        <v>161</v>
      </c>
      <c r="B4" s="70" t="s">
        <v>155</v>
      </c>
      <c r="C4" s="70" t="s">
        <v>156</v>
      </c>
      <c r="D4" s="70" t="s">
        <v>157</v>
      </c>
      <c r="E4" s="70" t="s">
        <v>158</v>
      </c>
      <c r="F4" s="70" t="s">
        <v>159</v>
      </c>
      <c r="G4" s="70" t="s">
        <v>230</v>
      </c>
      <c r="H4" s="70" t="s">
        <v>184</v>
      </c>
    </row>
    <row r="5" spans="1:8" s="5" customFormat="1" ht="29.25" customHeight="1" x14ac:dyDescent="0.3">
      <c r="A5" s="62" t="s">
        <v>140</v>
      </c>
      <c r="B5" s="160" t="s">
        <v>22</v>
      </c>
      <c r="C5" s="160"/>
      <c r="D5" s="160"/>
      <c r="E5" s="160"/>
      <c r="F5" s="160"/>
      <c r="G5" s="66" t="s">
        <v>2</v>
      </c>
      <c r="H5" s="87" t="s">
        <v>2</v>
      </c>
    </row>
    <row r="6" spans="1:8" s="5" customFormat="1" ht="16.5" customHeight="1" x14ac:dyDescent="0.3">
      <c r="A6" s="62" t="s">
        <v>141</v>
      </c>
      <c r="B6" s="161"/>
      <c r="C6" s="162"/>
      <c r="D6" s="162"/>
      <c r="E6" s="162"/>
      <c r="F6" s="162"/>
      <c r="G6" s="4" t="s">
        <v>111</v>
      </c>
      <c r="H6" s="88" t="s">
        <v>135</v>
      </c>
    </row>
    <row r="7" spans="1:8" s="5" customFormat="1" ht="34.950000000000003" customHeight="1" x14ac:dyDescent="0.3">
      <c r="A7" s="62" t="s">
        <v>142</v>
      </c>
      <c r="B7" s="158" t="s">
        <v>23</v>
      </c>
      <c r="C7" s="159"/>
      <c r="D7" s="159"/>
      <c r="E7" s="159"/>
      <c r="F7" s="159"/>
      <c r="G7" s="31">
        <f>G8+G10</f>
        <v>2400100</v>
      </c>
      <c r="H7" s="31">
        <f>H8+H10</f>
        <v>2654100</v>
      </c>
    </row>
    <row r="8" spans="1:8" s="5" customFormat="1" ht="18" customHeight="1" x14ac:dyDescent="0.3">
      <c r="A8" s="62" t="s">
        <v>143</v>
      </c>
      <c r="B8" s="5" t="s">
        <v>4</v>
      </c>
      <c r="C8" s="5" t="s">
        <v>24</v>
      </c>
      <c r="F8" s="9"/>
      <c r="G8" s="10">
        <f>G9</f>
        <v>2400000</v>
      </c>
      <c r="H8" s="10">
        <f>H9</f>
        <v>2400000</v>
      </c>
    </row>
    <row r="9" spans="1:8" s="2" customFormat="1" ht="18" customHeight="1" x14ac:dyDescent="0.3">
      <c r="A9" s="62" t="s">
        <v>144</v>
      </c>
      <c r="C9" s="2" t="s">
        <v>25</v>
      </c>
      <c r="D9" s="2" t="s">
        <v>26</v>
      </c>
      <c r="F9" s="11"/>
      <c r="G9" s="12">
        <f>1600000+800000</f>
        <v>2400000</v>
      </c>
      <c r="H9" s="12">
        <f>1600000+800000</f>
        <v>2400000</v>
      </c>
    </row>
    <row r="10" spans="1:8" s="5" customFormat="1" ht="18" customHeight="1" x14ac:dyDescent="0.3">
      <c r="A10" s="62" t="s">
        <v>145</v>
      </c>
      <c r="B10" s="5" t="s">
        <v>6</v>
      </c>
      <c r="C10" s="5" t="s">
        <v>7</v>
      </c>
      <c r="F10" s="9"/>
      <c r="G10" s="13">
        <f>SUM(G11:G12)</f>
        <v>100</v>
      </c>
      <c r="H10" s="13">
        <f>SUM(H11:H12)</f>
        <v>254100</v>
      </c>
    </row>
    <row r="11" spans="1:8" s="2" customFormat="1" ht="18" customHeight="1" x14ac:dyDescent="0.3">
      <c r="A11" s="62" t="s">
        <v>146</v>
      </c>
      <c r="C11" s="2" t="s">
        <v>27</v>
      </c>
      <c r="D11" s="157" t="s">
        <v>28</v>
      </c>
      <c r="E11" s="157"/>
      <c r="F11" s="157"/>
      <c r="G11" s="12">
        <v>100</v>
      </c>
      <c r="H11" s="12">
        <v>100</v>
      </c>
    </row>
    <row r="12" spans="1:8" s="2" customFormat="1" ht="18" customHeight="1" x14ac:dyDescent="0.3">
      <c r="A12" s="62" t="s">
        <v>147</v>
      </c>
      <c r="C12" s="2" t="s">
        <v>29</v>
      </c>
      <c r="D12" s="15" t="s">
        <v>238</v>
      </c>
      <c r="E12" s="15"/>
      <c r="F12" s="14"/>
      <c r="G12" s="12">
        <v>0</v>
      </c>
      <c r="H12" s="12">
        <v>254000</v>
      </c>
    </row>
    <row r="13" spans="1:8" s="5" customFormat="1" ht="34.200000000000003" customHeight="1" x14ac:dyDescent="0.3">
      <c r="A13" s="62" t="s">
        <v>148</v>
      </c>
      <c r="B13" s="158" t="s">
        <v>160</v>
      </c>
      <c r="C13" s="159"/>
      <c r="D13" s="159"/>
      <c r="E13" s="159"/>
      <c r="F13" s="159"/>
      <c r="G13" s="46">
        <f t="shared" ref="G13:H15" si="0">G14</f>
        <v>0</v>
      </c>
      <c r="H13" s="46">
        <f t="shared" si="0"/>
        <v>0</v>
      </c>
    </row>
    <row r="14" spans="1:8" s="2" customFormat="1" ht="15.75" customHeight="1" x14ac:dyDescent="0.3">
      <c r="A14" s="62" t="s">
        <v>149</v>
      </c>
      <c r="B14" s="16" t="s">
        <v>4</v>
      </c>
      <c r="C14" s="5" t="s">
        <v>5</v>
      </c>
      <c r="D14" s="5"/>
      <c r="E14" s="47"/>
      <c r="F14" s="48"/>
      <c r="G14" s="49">
        <f t="shared" si="0"/>
        <v>0</v>
      </c>
      <c r="H14" s="49">
        <f t="shared" si="0"/>
        <v>0</v>
      </c>
    </row>
    <row r="15" spans="1:8" s="2" customFormat="1" ht="15.75" customHeight="1" x14ac:dyDescent="0.3">
      <c r="A15" s="62" t="s">
        <v>150</v>
      </c>
      <c r="B15" s="16"/>
      <c r="C15" s="15" t="s">
        <v>25</v>
      </c>
      <c r="D15" s="2" t="s">
        <v>26</v>
      </c>
      <c r="E15" s="5"/>
      <c r="F15" s="9"/>
      <c r="G15" s="19">
        <f t="shared" si="0"/>
        <v>0</v>
      </c>
      <c r="H15" s="19">
        <f t="shared" si="0"/>
        <v>0</v>
      </c>
    </row>
    <row r="16" spans="1:8" s="2" customFormat="1" ht="15.75" customHeight="1" x14ac:dyDescent="0.3">
      <c r="A16" s="62" t="s">
        <v>151</v>
      </c>
      <c r="B16" s="16"/>
      <c r="C16" s="15"/>
      <c r="E16" s="5"/>
      <c r="F16" s="11" t="s">
        <v>207</v>
      </c>
      <c r="G16" s="19">
        <v>0</v>
      </c>
      <c r="H16" s="19">
        <v>0</v>
      </c>
    </row>
    <row r="17" spans="1:8" s="2" customFormat="1" ht="36" customHeight="1" x14ac:dyDescent="0.3">
      <c r="A17" s="62" t="s">
        <v>152</v>
      </c>
      <c r="B17" s="158" t="s">
        <v>30</v>
      </c>
      <c r="C17" s="159"/>
      <c r="D17" s="159"/>
      <c r="E17" s="159"/>
      <c r="F17" s="159"/>
      <c r="G17" s="31">
        <f t="shared" ref="G17:H18" si="1">G18</f>
        <v>179703752</v>
      </c>
      <c r="H17" s="31">
        <f t="shared" si="1"/>
        <v>183732773</v>
      </c>
    </row>
    <row r="18" spans="1:8" s="2" customFormat="1" ht="18" customHeight="1" x14ac:dyDescent="0.3">
      <c r="A18" s="62" t="s">
        <v>153</v>
      </c>
      <c r="B18" s="5" t="s">
        <v>8</v>
      </c>
      <c r="C18" s="5" t="s">
        <v>9</v>
      </c>
      <c r="D18" s="5"/>
      <c r="E18" s="5"/>
      <c r="F18" s="9"/>
      <c r="G18" s="17">
        <f t="shared" si="1"/>
        <v>179703752</v>
      </c>
      <c r="H18" s="17">
        <f t="shared" si="1"/>
        <v>183732773</v>
      </c>
    </row>
    <row r="19" spans="1:8" s="2" customFormat="1" ht="18" customHeight="1" x14ac:dyDescent="0.3">
      <c r="A19" s="62" t="s">
        <v>154</v>
      </c>
      <c r="B19" s="5"/>
      <c r="C19" s="2" t="s">
        <v>31</v>
      </c>
      <c r="D19" s="2" t="s">
        <v>32</v>
      </c>
      <c r="F19" s="11"/>
      <c r="G19" s="18">
        <f>G20+G21</f>
        <v>179703752</v>
      </c>
      <c r="H19" s="18">
        <f>H20+H21</f>
        <v>183732773</v>
      </c>
    </row>
    <row r="20" spans="1:8" s="2" customFormat="1" ht="18" customHeight="1" x14ac:dyDescent="0.3">
      <c r="A20" s="62" t="s">
        <v>162</v>
      </c>
      <c r="B20" s="16"/>
      <c r="C20" s="15"/>
      <c r="D20" s="2" t="s">
        <v>33</v>
      </c>
      <c r="E20" s="5"/>
      <c r="F20" s="9"/>
      <c r="G20" s="19">
        <f>9830356+1643731</f>
        <v>11474087</v>
      </c>
      <c r="H20" s="19">
        <f>9830356+1643731</f>
        <v>11474087</v>
      </c>
    </row>
    <row r="21" spans="1:8" s="2" customFormat="1" ht="18" customHeight="1" x14ac:dyDescent="0.3">
      <c r="A21" s="62" t="s">
        <v>163</v>
      </c>
      <c r="D21" s="2" t="s">
        <v>34</v>
      </c>
      <c r="E21" s="2" t="s">
        <v>35</v>
      </c>
      <c r="F21" s="11"/>
      <c r="G21" s="19">
        <f>SUM(G22:G30)</f>
        <v>168229665</v>
      </c>
      <c r="H21" s="19">
        <f>SUM(H22:H30)</f>
        <v>172258686</v>
      </c>
    </row>
    <row r="22" spans="1:8" s="2" customFormat="1" ht="18" customHeight="1" x14ac:dyDescent="0.3">
      <c r="A22" s="62" t="s">
        <v>164</v>
      </c>
      <c r="F22" s="11" t="s">
        <v>36</v>
      </c>
      <c r="G22" s="19">
        <v>66394922</v>
      </c>
      <c r="H22" s="19">
        <f>66394922+4029021</f>
        <v>70423943</v>
      </c>
    </row>
    <row r="23" spans="1:8" s="2" customFormat="1" ht="18" customHeight="1" x14ac:dyDescent="0.3">
      <c r="A23" s="62" t="s">
        <v>165</v>
      </c>
      <c r="F23" s="14" t="s">
        <v>37</v>
      </c>
      <c r="G23" s="19">
        <v>24185330</v>
      </c>
      <c r="H23" s="19">
        <v>24185330</v>
      </c>
    </row>
    <row r="24" spans="1:8" s="2" customFormat="1" ht="18" customHeight="1" x14ac:dyDescent="0.3">
      <c r="A24" s="62" t="s">
        <v>166</v>
      </c>
      <c r="F24" s="14" t="s">
        <v>125</v>
      </c>
      <c r="G24" s="19">
        <v>2226264</v>
      </c>
      <c r="H24" s="19">
        <v>2226264</v>
      </c>
    </row>
    <row r="25" spans="1:8" s="2" customFormat="1" ht="18" customHeight="1" x14ac:dyDescent="0.3">
      <c r="A25" s="62" t="s">
        <v>167</v>
      </c>
      <c r="F25" s="14" t="s">
        <v>38</v>
      </c>
      <c r="G25" s="19">
        <v>7724464</v>
      </c>
      <c r="H25" s="19">
        <v>7724464</v>
      </c>
    </row>
    <row r="26" spans="1:8" s="2" customFormat="1" ht="18" customHeight="1" x14ac:dyDescent="0.3">
      <c r="A26" s="62" t="s">
        <v>168</v>
      </c>
      <c r="F26" s="14" t="s">
        <v>39</v>
      </c>
      <c r="G26" s="19">
        <v>12514306</v>
      </c>
      <c r="H26" s="19">
        <v>12514306</v>
      </c>
    </row>
    <row r="27" spans="1:8" s="2" customFormat="1" ht="18" customHeight="1" x14ac:dyDescent="0.3">
      <c r="A27" s="62" t="s">
        <v>169</v>
      </c>
      <c r="F27" s="14" t="s">
        <v>41</v>
      </c>
      <c r="G27" s="19">
        <v>4519992</v>
      </c>
      <c r="H27" s="19">
        <v>4519992</v>
      </c>
    </row>
    <row r="28" spans="1:8" s="2" customFormat="1" ht="18" customHeight="1" x14ac:dyDescent="0.3">
      <c r="A28" s="62" t="s">
        <v>170</v>
      </c>
      <c r="F28" s="14" t="s">
        <v>40</v>
      </c>
      <c r="G28" s="19">
        <v>7151032</v>
      </c>
      <c r="H28" s="19">
        <v>7151032</v>
      </c>
    </row>
    <row r="29" spans="1:8" s="2" customFormat="1" ht="18" customHeight="1" x14ac:dyDescent="0.3">
      <c r="A29" s="62" t="s">
        <v>171</v>
      </c>
      <c r="F29" s="14" t="s">
        <v>42</v>
      </c>
      <c r="G29" s="19">
        <v>2394921</v>
      </c>
      <c r="H29" s="19">
        <v>2394921</v>
      </c>
    </row>
    <row r="30" spans="1:8" s="2" customFormat="1" ht="18" customHeight="1" x14ac:dyDescent="0.3">
      <c r="A30" s="62" t="s">
        <v>172</v>
      </c>
      <c r="F30" s="14" t="s">
        <v>43</v>
      </c>
      <c r="G30" s="19">
        <v>41118434</v>
      </c>
      <c r="H30" s="19">
        <v>41118434</v>
      </c>
    </row>
    <row r="31" spans="1:8" s="2" customFormat="1" ht="20.399999999999999" customHeight="1" x14ac:dyDescent="0.3">
      <c r="A31" s="62" t="s">
        <v>173</v>
      </c>
      <c r="B31" s="63" t="s">
        <v>44</v>
      </c>
      <c r="C31" s="25"/>
      <c r="D31" s="25"/>
      <c r="E31" s="25"/>
      <c r="F31" s="26"/>
      <c r="G31" s="30">
        <f>G7+G13+G17</f>
        <v>182103852</v>
      </c>
      <c r="H31" s="30">
        <f>H7+H13+H17</f>
        <v>186386873</v>
      </c>
    </row>
    <row r="32" spans="1:8" s="2" customFormat="1" ht="18" customHeight="1" x14ac:dyDescent="0.3">
      <c r="A32" s="62" t="s">
        <v>174</v>
      </c>
      <c r="B32" s="16" t="s">
        <v>4</v>
      </c>
      <c r="C32" s="5" t="s">
        <v>5</v>
      </c>
      <c r="D32" s="16"/>
      <c r="E32" s="20"/>
      <c r="F32" s="17"/>
      <c r="G32" s="21">
        <f>G8+G14</f>
        <v>2400000</v>
      </c>
      <c r="H32" s="21">
        <f>H8+H14</f>
        <v>2400000</v>
      </c>
    </row>
    <row r="33" spans="1:8" s="2" customFormat="1" ht="18" customHeight="1" x14ac:dyDescent="0.3">
      <c r="A33" s="62" t="s">
        <v>175</v>
      </c>
      <c r="B33" s="5" t="s">
        <v>6</v>
      </c>
      <c r="C33" s="5" t="s">
        <v>7</v>
      </c>
      <c r="D33" s="5"/>
      <c r="E33" s="5"/>
      <c r="F33" s="5"/>
      <c r="G33" s="21">
        <f>G10</f>
        <v>100</v>
      </c>
      <c r="H33" s="21">
        <f>H10</f>
        <v>254100</v>
      </c>
    </row>
    <row r="34" spans="1:8" s="2" customFormat="1" ht="18" customHeight="1" x14ac:dyDescent="0.3">
      <c r="A34" s="62" t="s">
        <v>176</v>
      </c>
      <c r="B34" s="5" t="s">
        <v>8</v>
      </c>
      <c r="C34" s="5" t="s">
        <v>9</v>
      </c>
      <c r="D34" s="5"/>
      <c r="E34" s="5"/>
      <c r="F34" s="16"/>
      <c r="G34" s="22">
        <f>G18</f>
        <v>179703752</v>
      </c>
      <c r="H34" s="22">
        <f>H18</f>
        <v>183732773</v>
      </c>
    </row>
    <row r="35" spans="1:8" s="2" customFormat="1" ht="21.6" customHeight="1" x14ac:dyDescent="0.3">
      <c r="A35" s="62" t="s">
        <v>177</v>
      </c>
      <c r="B35" s="64" t="s">
        <v>10</v>
      </c>
      <c r="C35" s="27"/>
      <c r="D35" s="27"/>
      <c r="E35" s="27"/>
      <c r="F35" s="27"/>
      <c r="G35" s="28">
        <f>SUM(G32:G34)</f>
        <v>182103852</v>
      </c>
      <c r="H35" s="28">
        <f>SUM(H32:H34)</f>
        <v>186386873</v>
      </c>
    </row>
    <row r="36" spans="1:8" s="2" customFormat="1" ht="18" customHeight="1" x14ac:dyDescent="0.3">
      <c r="A36" s="3"/>
      <c r="B36" s="1"/>
      <c r="C36" s="1"/>
      <c r="D36" s="1"/>
      <c r="E36" s="1"/>
      <c r="F36" s="1"/>
      <c r="G36" s="34"/>
      <c r="H36" s="7"/>
    </row>
    <row r="37" spans="1:8" s="2" customFormat="1" ht="18" customHeight="1" x14ac:dyDescent="0.3">
      <c r="A37" s="3"/>
      <c r="G37" s="37"/>
    </row>
    <row r="38" spans="1:8" s="2" customFormat="1" ht="18" customHeight="1" x14ac:dyDescent="0.3">
      <c r="A38" s="3"/>
      <c r="G38" s="38"/>
    </row>
    <row r="39" spans="1:8" s="2" customFormat="1" ht="18" customHeight="1" x14ac:dyDescent="0.3">
      <c r="A39" s="3"/>
      <c r="B39"/>
      <c r="C39"/>
      <c r="D39"/>
      <c r="E39"/>
      <c r="F39"/>
      <c r="G39" s="50"/>
    </row>
    <row r="40" spans="1:8" s="2" customFormat="1" ht="18" customHeight="1" x14ac:dyDescent="0.3">
      <c r="A40" s="3"/>
      <c r="B40"/>
      <c r="C40"/>
      <c r="D40"/>
      <c r="E40"/>
      <c r="F40"/>
      <c r="G40" s="8"/>
    </row>
    <row r="41" spans="1:8" s="2" customFormat="1" ht="18" customHeight="1" x14ac:dyDescent="0.3">
      <c r="A41" s="3"/>
      <c r="B41"/>
      <c r="C41"/>
      <c r="D41"/>
      <c r="E41"/>
      <c r="F41"/>
      <c r="G41" s="8"/>
    </row>
    <row r="42" spans="1:8" s="2" customFormat="1" ht="18" customHeight="1" x14ac:dyDescent="0.3">
      <c r="A42" s="3"/>
      <c r="B42"/>
      <c r="C42"/>
      <c r="D42"/>
      <c r="E42"/>
      <c r="F42"/>
      <c r="G42" s="8"/>
    </row>
    <row r="43" spans="1:8" s="2" customFormat="1" ht="18" customHeight="1" x14ac:dyDescent="0.3">
      <c r="A43" s="3"/>
      <c r="B43"/>
      <c r="C43"/>
      <c r="D43"/>
      <c r="E43"/>
      <c r="F43"/>
      <c r="G43" s="8"/>
    </row>
    <row r="44" spans="1:8" s="5" customFormat="1" x14ac:dyDescent="0.3">
      <c r="A44" s="3"/>
      <c r="B44"/>
      <c r="C44"/>
      <c r="D44"/>
      <c r="E44"/>
      <c r="F44"/>
      <c r="G44" s="8"/>
    </row>
    <row r="45" spans="1:8" s="1" customFormat="1" x14ac:dyDescent="0.3">
      <c r="A45" s="65"/>
      <c r="B45"/>
      <c r="C45"/>
      <c r="D45"/>
      <c r="E45"/>
      <c r="F45"/>
      <c r="G45" s="8"/>
    </row>
    <row r="46" spans="1:8" s="2" customFormat="1" x14ac:dyDescent="0.3">
      <c r="A46" s="3"/>
      <c r="B46"/>
      <c r="C46"/>
      <c r="D46"/>
      <c r="E46"/>
      <c r="F46"/>
      <c r="G46" s="8"/>
    </row>
    <row r="47" spans="1:8" s="2" customFormat="1" x14ac:dyDescent="0.3">
      <c r="A47" s="3"/>
      <c r="B47"/>
      <c r="C47"/>
      <c r="D47"/>
      <c r="E47"/>
      <c r="F47"/>
      <c r="G47" s="8"/>
    </row>
  </sheetData>
  <sheetProtection selectLockedCells="1" selectUnlockedCells="1"/>
  <mergeCells count="8">
    <mergeCell ref="A1:H1"/>
    <mergeCell ref="A2:H2"/>
    <mergeCell ref="A3:H3"/>
    <mergeCell ref="D11:F11"/>
    <mergeCell ref="B17:F17"/>
    <mergeCell ref="B5:F6"/>
    <mergeCell ref="B7:F7"/>
    <mergeCell ref="B13:F13"/>
  </mergeCells>
  <printOptions headings="1" gridLines="1"/>
  <pageMargins left="0.7" right="0.7" top="0.75" bottom="0.75" header="0.51180555555555551" footer="0.51180555555555551"/>
  <pageSetup paperSize="9" scale="75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view="pageBreakPreview" zoomScaleNormal="100" zoomScaleSheetLayoutView="100" workbookViewId="0">
      <selection activeCell="H83" sqref="H83"/>
    </sheetView>
  </sheetViews>
  <sheetFormatPr defaultColWidth="8.8984375" defaultRowHeight="15.6" x14ac:dyDescent="0.3"/>
  <cols>
    <col min="1" max="1" width="3.8984375" style="73" customWidth="1"/>
    <col min="2" max="2" width="3.69921875" customWidth="1"/>
    <col min="3" max="3" width="4.19921875" customWidth="1"/>
    <col min="4" max="4" width="6.09765625" customWidth="1"/>
    <col min="5" max="5" width="53.59765625" customWidth="1"/>
    <col min="6" max="6" width="8.69921875" style="2" customWidth="1"/>
    <col min="7" max="7" width="18.59765625" style="2" customWidth="1"/>
    <col min="8" max="8" width="18.59765625" customWidth="1"/>
  </cols>
  <sheetData>
    <row r="1" spans="1:9" s="1" customFormat="1" x14ac:dyDescent="0.3">
      <c r="A1" s="72"/>
      <c r="B1" s="147"/>
      <c r="C1" s="147"/>
      <c r="D1" s="147"/>
      <c r="E1" s="147"/>
      <c r="F1" s="147"/>
      <c r="G1" s="2"/>
    </row>
    <row r="2" spans="1:9" s="2" customFormat="1" x14ac:dyDescent="0.3">
      <c r="A2" s="153" t="s">
        <v>0</v>
      </c>
      <c r="B2" s="154"/>
      <c r="C2" s="154"/>
      <c r="D2" s="154"/>
      <c r="E2" s="154"/>
      <c r="F2" s="154"/>
      <c r="G2" s="154"/>
      <c r="H2" s="154"/>
    </row>
    <row r="3" spans="1:9" s="2" customFormat="1" x14ac:dyDescent="0.3">
      <c r="A3" s="177" t="s">
        <v>229</v>
      </c>
      <c r="B3" s="178"/>
      <c r="C3" s="178"/>
      <c r="D3" s="178"/>
      <c r="E3" s="178"/>
      <c r="F3" s="178"/>
      <c r="G3" s="178"/>
      <c r="H3" s="178"/>
    </row>
    <row r="4" spans="1:9" s="2" customFormat="1" x14ac:dyDescent="0.3">
      <c r="A4" s="89"/>
      <c r="B4" s="90"/>
      <c r="C4" s="90"/>
      <c r="D4" s="90"/>
      <c r="E4" s="90"/>
      <c r="F4" s="90"/>
      <c r="G4" s="90"/>
      <c r="H4" s="90"/>
    </row>
    <row r="5" spans="1:9" s="5" customFormat="1" ht="25.95" customHeight="1" x14ac:dyDescent="0.3">
      <c r="A5" s="71" t="s">
        <v>161</v>
      </c>
      <c r="B5" s="82" t="s">
        <v>155</v>
      </c>
      <c r="C5" s="70" t="s">
        <v>156</v>
      </c>
      <c r="D5" s="70" t="s">
        <v>157</v>
      </c>
      <c r="E5" s="70" t="s">
        <v>158</v>
      </c>
      <c r="F5" s="70" t="s">
        <v>159</v>
      </c>
      <c r="G5" s="70" t="s">
        <v>230</v>
      </c>
      <c r="H5" s="70" t="s">
        <v>184</v>
      </c>
    </row>
    <row r="6" spans="1:9" s="5" customFormat="1" ht="21" customHeight="1" x14ac:dyDescent="0.3">
      <c r="A6" s="70" t="s">
        <v>140</v>
      </c>
      <c r="B6" s="167" t="s">
        <v>45</v>
      </c>
      <c r="C6" s="168"/>
      <c r="D6" s="168"/>
      <c r="E6" s="168"/>
      <c r="F6" s="171" t="s">
        <v>118</v>
      </c>
      <c r="G6" s="69" t="s">
        <v>2</v>
      </c>
      <c r="H6" s="69" t="s">
        <v>2</v>
      </c>
    </row>
    <row r="7" spans="1:9" s="5" customFormat="1" ht="30.6" customHeight="1" x14ac:dyDescent="0.3">
      <c r="A7" s="70" t="s">
        <v>141</v>
      </c>
      <c r="B7" s="169"/>
      <c r="C7" s="170"/>
      <c r="D7" s="170"/>
      <c r="E7" s="170"/>
      <c r="F7" s="172"/>
      <c r="G7" s="33" t="s">
        <v>111</v>
      </c>
      <c r="H7" s="33" t="s">
        <v>135</v>
      </c>
    </row>
    <row r="8" spans="1:9" s="5" customFormat="1" ht="31.5" customHeight="1" x14ac:dyDescent="0.3">
      <c r="A8" s="70" t="s">
        <v>142</v>
      </c>
      <c r="B8" s="173" t="s">
        <v>23</v>
      </c>
      <c r="C8" s="173"/>
      <c r="D8" s="173"/>
      <c r="E8" s="173"/>
      <c r="F8" s="101">
        <v>23</v>
      </c>
      <c r="G8" s="41">
        <f>SUM(G9+G20+G23+G59)</f>
        <v>178180600</v>
      </c>
      <c r="H8" s="41">
        <f>SUM(H9+H20+H23+H59)</f>
        <v>182243142</v>
      </c>
    </row>
    <row r="9" spans="1:9" s="5" customFormat="1" x14ac:dyDescent="0.3">
      <c r="A9" s="70" t="s">
        <v>143</v>
      </c>
      <c r="B9" s="16" t="s">
        <v>12</v>
      </c>
      <c r="C9" s="16" t="s">
        <v>13</v>
      </c>
      <c r="D9" s="16"/>
      <c r="E9" s="35"/>
      <c r="F9" s="102"/>
      <c r="G9" s="125">
        <f>SUM(G10)+G18</f>
        <v>138950000</v>
      </c>
      <c r="H9" s="125">
        <f>SUM(H10)+H18</f>
        <v>141080000</v>
      </c>
    </row>
    <row r="10" spans="1:9" s="2" customFormat="1" x14ac:dyDescent="0.3">
      <c r="A10" s="70" t="s">
        <v>144</v>
      </c>
      <c r="B10" s="15"/>
      <c r="C10" s="15" t="s">
        <v>46</v>
      </c>
      <c r="D10" s="15"/>
      <c r="E10" s="14" t="s">
        <v>47</v>
      </c>
      <c r="F10" s="103"/>
      <c r="G10" s="19">
        <f>SUM(G11:G17)</f>
        <v>138750000</v>
      </c>
      <c r="H10" s="19">
        <f>SUM(H11:H17)</f>
        <v>140880000</v>
      </c>
    </row>
    <row r="11" spans="1:9" s="2" customFormat="1" x14ac:dyDescent="0.3">
      <c r="A11" s="70" t="s">
        <v>145</v>
      </c>
      <c r="B11" s="15"/>
      <c r="C11" s="15"/>
      <c r="D11" s="15" t="s">
        <v>48</v>
      </c>
      <c r="E11" s="14" t="s">
        <v>49</v>
      </c>
      <c r="F11" s="103"/>
      <c r="G11" s="19">
        <v>122700000</v>
      </c>
      <c r="H11" s="19">
        <f>123580000-1352500</f>
        <v>122227500</v>
      </c>
    </row>
    <row r="12" spans="1:9" s="2" customFormat="1" x14ac:dyDescent="0.3">
      <c r="A12" s="70" t="s">
        <v>146</v>
      </c>
      <c r="B12" s="15"/>
      <c r="C12" s="15"/>
      <c r="D12" s="15" t="s">
        <v>107</v>
      </c>
      <c r="E12" s="14"/>
      <c r="F12" s="103"/>
      <c r="G12" s="19">
        <v>6000000</v>
      </c>
      <c r="H12" s="19">
        <v>6000000</v>
      </c>
    </row>
    <row r="13" spans="1:9" s="2" customFormat="1" x14ac:dyDescent="0.3">
      <c r="A13" s="70" t="s">
        <v>147</v>
      </c>
      <c r="B13" s="15"/>
      <c r="C13" s="15"/>
      <c r="D13" s="15" t="s">
        <v>133</v>
      </c>
      <c r="E13" s="14" t="s">
        <v>134</v>
      </c>
      <c r="F13" s="103"/>
      <c r="G13" s="19">
        <v>200000</v>
      </c>
      <c r="H13" s="19">
        <v>1552500</v>
      </c>
      <c r="I13" s="7"/>
    </row>
    <row r="14" spans="1:9" s="2" customFormat="1" x14ac:dyDescent="0.3">
      <c r="A14" s="70" t="s">
        <v>148</v>
      </c>
      <c r="B14" s="15"/>
      <c r="C14" s="15"/>
      <c r="D14" s="15" t="s">
        <v>105</v>
      </c>
      <c r="E14" s="14" t="s">
        <v>106</v>
      </c>
      <c r="F14" s="103"/>
      <c r="G14" s="19">
        <v>0</v>
      </c>
      <c r="H14" s="19">
        <v>0</v>
      </c>
    </row>
    <row r="15" spans="1:9" s="2" customFormat="1" ht="17.399999999999999" customHeight="1" x14ac:dyDescent="0.3">
      <c r="A15" s="70" t="s">
        <v>149</v>
      </c>
      <c r="B15" s="15"/>
      <c r="C15" s="15"/>
      <c r="D15" s="15" t="s">
        <v>50</v>
      </c>
      <c r="E15" s="14" t="s">
        <v>51</v>
      </c>
      <c r="F15" s="103"/>
      <c r="G15" s="19">
        <v>6900000</v>
      </c>
      <c r="H15" s="19">
        <v>6900000</v>
      </c>
    </row>
    <row r="16" spans="1:9" s="2" customFormat="1" x14ac:dyDescent="0.3">
      <c r="A16" s="70" t="s">
        <v>150</v>
      </c>
      <c r="B16" s="15"/>
      <c r="C16" s="15"/>
      <c r="D16" s="15" t="s">
        <v>52</v>
      </c>
      <c r="E16" s="14" t="s">
        <v>53</v>
      </c>
      <c r="F16" s="103"/>
      <c r="G16" s="19">
        <v>1250000</v>
      </c>
      <c r="H16" s="19">
        <v>2500000</v>
      </c>
    </row>
    <row r="17" spans="1:8" s="2" customFormat="1" x14ac:dyDescent="0.3">
      <c r="A17" s="70" t="s">
        <v>151</v>
      </c>
      <c r="B17" s="15"/>
      <c r="C17" s="15"/>
      <c r="D17" s="15" t="s">
        <v>54</v>
      </c>
      <c r="E17" s="14" t="s">
        <v>55</v>
      </c>
      <c r="F17" s="103"/>
      <c r="G17" s="19">
        <f>800000+900000</f>
        <v>1700000</v>
      </c>
      <c r="H17" s="19">
        <f>800000+900000</f>
        <v>1700000</v>
      </c>
    </row>
    <row r="18" spans="1:8" s="2" customFormat="1" x14ac:dyDescent="0.3">
      <c r="A18" s="70" t="s">
        <v>152</v>
      </c>
      <c r="B18" s="80"/>
      <c r="C18" s="15" t="s">
        <v>127</v>
      </c>
      <c r="D18" s="15"/>
      <c r="E18" s="81" t="s">
        <v>128</v>
      </c>
      <c r="F18" s="103"/>
      <c r="G18" s="19">
        <f>G19</f>
        <v>200000</v>
      </c>
      <c r="H18" s="19">
        <f>H19</f>
        <v>200000</v>
      </c>
    </row>
    <row r="19" spans="1:8" s="2" customFormat="1" x14ac:dyDescent="0.3">
      <c r="A19" s="70" t="s">
        <v>153</v>
      </c>
      <c r="B19" s="15"/>
      <c r="C19" s="15"/>
      <c r="D19" s="15" t="s">
        <v>131</v>
      </c>
      <c r="E19" s="57" t="s">
        <v>136</v>
      </c>
      <c r="F19" s="104"/>
      <c r="G19" s="19">
        <v>200000</v>
      </c>
      <c r="H19" s="19">
        <v>200000</v>
      </c>
    </row>
    <row r="20" spans="1:8" s="5" customFormat="1" ht="18" customHeight="1" x14ac:dyDescent="0.3">
      <c r="A20" s="70" t="s">
        <v>154</v>
      </c>
      <c r="B20" s="16" t="s">
        <v>14</v>
      </c>
      <c r="C20" s="16" t="s">
        <v>15</v>
      </c>
      <c r="E20" s="9"/>
      <c r="F20" s="105"/>
      <c r="G20" s="125">
        <f>SUM(G21:G22)</f>
        <v>18936000</v>
      </c>
      <c r="H20" s="125">
        <f>SUM(H21:H22)</f>
        <v>19048142</v>
      </c>
    </row>
    <row r="21" spans="1:8" s="2" customFormat="1" x14ac:dyDescent="0.3">
      <c r="A21" s="70" t="s">
        <v>162</v>
      </c>
      <c r="B21" s="15"/>
      <c r="C21" s="15"/>
      <c r="D21" s="2" t="s">
        <v>56</v>
      </c>
      <c r="E21" s="11"/>
      <c r="F21" s="106"/>
      <c r="G21" s="56">
        <f>(G11+G12+G13+G15+G17+G19)*13%</f>
        <v>17901000</v>
      </c>
      <c r="H21" s="56">
        <f>(H11+H12+H13+H15+H17+H19)*13%-2258</f>
        <v>18013142</v>
      </c>
    </row>
    <row r="22" spans="1:8" s="2" customFormat="1" x14ac:dyDescent="0.3">
      <c r="A22" s="70" t="s">
        <v>163</v>
      </c>
      <c r="B22" s="15"/>
      <c r="C22" s="15"/>
      <c r="D22" s="2" t="s">
        <v>57</v>
      </c>
      <c r="E22" s="11"/>
      <c r="F22" s="106"/>
      <c r="G22" s="56">
        <f>G15*0.15</f>
        <v>1035000</v>
      </c>
      <c r="H22" s="56">
        <f>H15*0.15</f>
        <v>1035000</v>
      </c>
    </row>
    <row r="23" spans="1:8" s="5" customFormat="1" x14ac:dyDescent="0.3">
      <c r="A23" s="70" t="s">
        <v>164</v>
      </c>
      <c r="B23" s="16" t="s">
        <v>16</v>
      </c>
      <c r="C23" s="16" t="s">
        <v>17</v>
      </c>
      <c r="D23" s="16"/>
      <c r="E23" s="35"/>
      <c r="F23" s="102"/>
      <c r="G23" s="125">
        <f>SUM(G24+G31+G39+G54+G56)</f>
        <v>20066000</v>
      </c>
      <c r="H23" s="125">
        <f>SUM(H24+H31+H39+H54+H56)</f>
        <v>21505000</v>
      </c>
    </row>
    <row r="24" spans="1:8" s="2" customFormat="1" x14ac:dyDescent="0.3">
      <c r="A24" s="70" t="s">
        <v>165</v>
      </c>
      <c r="B24" s="15"/>
      <c r="C24" s="15" t="s">
        <v>58</v>
      </c>
      <c r="D24" s="15"/>
      <c r="E24" s="14" t="s">
        <v>59</v>
      </c>
      <c r="F24" s="103"/>
      <c r="G24" s="19">
        <f t="shared" ref="G24" si="0">SUM(G25+G27)</f>
        <v>2700000</v>
      </c>
      <c r="H24" s="19">
        <f t="shared" ref="H24" si="1">SUM(H25+H27)</f>
        <v>2700000</v>
      </c>
    </row>
    <row r="25" spans="1:8" s="2" customFormat="1" x14ac:dyDescent="0.3">
      <c r="A25" s="70" t="s">
        <v>166</v>
      </c>
      <c r="B25" s="15"/>
      <c r="C25" s="15"/>
      <c r="D25" s="2" t="s">
        <v>60</v>
      </c>
      <c r="E25" s="14" t="s">
        <v>61</v>
      </c>
      <c r="F25" s="107"/>
      <c r="G25" s="19">
        <f>G26</f>
        <v>300000</v>
      </c>
      <c r="H25" s="19">
        <f>H26</f>
        <v>300000</v>
      </c>
    </row>
    <row r="26" spans="1:8" s="2" customFormat="1" x14ac:dyDescent="0.3">
      <c r="A26" s="70" t="s">
        <v>167</v>
      </c>
      <c r="B26" s="15"/>
      <c r="C26" s="15"/>
      <c r="E26" s="14" t="s">
        <v>62</v>
      </c>
      <c r="F26" s="107"/>
      <c r="G26" s="19">
        <v>300000</v>
      </c>
      <c r="H26" s="19">
        <v>300000</v>
      </c>
    </row>
    <row r="27" spans="1:8" s="2" customFormat="1" x14ac:dyDescent="0.3">
      <c r="A27" s="70" t="s">
        <v>168</v>
      </c>
      <c r="B27" s="15"/>
      <c r="C27" s="15"/>
      <c r="D27" s="2" t="s">
        <v>63</v>
      </c>
      <c r="E27" s="14" t="s">
        <v>64</v>
      </c>
      <c r="F27" s="107"/>
      <c r="G27" s="19">
        <f>SUM(G28:G30)</f>
        <v>2400000</v>
      </c>
      <c r="H27" s="19">
        <f>SUM(H28:H30)</f>
        <v>2400000</v>
      </c>
    </row>
    <row r="28" spans="1:8" s="2" customFormat="1" x14ac:dyDescent="0.3">
      <c r="A28" s="70" t="s">
        <v>169</v>
      </c>
      <c r="B28" s="15"/>
      <c r="C28" s="15"/>
      <c r="E28" s="14" t="s">
        <v>65</v>
      </c>
      <c r="F28" s="107"/>
      <c r="G28" s="19">
        <v>1800000</v>
      </c>
      <c r="H28" s="19">
        <v>1800000</v>
      </c>
    </row>
    <row r="29" spans="1:8" s="2" customFormat="1" x14ac:dyDescent="0.3">
      <c r="A29" s="70" t="s">
        <v>170</v>
      </c>
      <c r="B29" s="15"/>
      <c r="C29" s="15"/>
      <c r="E29" s="14" t="s">
        <v>66</v>
      </c>
      <c r="F29" s="107"/>
      <c r="G29" s="19">
        <v>400000</v>
      </c>
      <c r="H29" s="19">
        <v>400000</v>
      </c>
    </row>
    <row r="30" spans="1:8" s="2" customFormat="1" x14ac:dyDescent="0.3">
      <c r="A30" s="70" t="s">
        <v>171</v>
      </c>
      <c r="B30" s="15"/>
      <c r="C30" s="15"/>
      <c r="E30" s="14" t="s">
        <v>67</v>
      </c>
      <c r="F30" s="107"/>
      <c r="G30" s="19">
        <v>200000</v>
      </c>
      <c r="H30" s="19">
        <v>200000</v>
      </c>
    </row>
    <row r="31" spans="1:8" s="2" customFormat="1" x14ac:dyDescent="0.3">
      <c r="A31" s="70" t="s">
        <v>172</v>
      </c>
      <c r="B31" s="15"/>
      <c r="C31" s="15" t="s">
        <v>68</v>
      </c>
      <c r="D31" s="23"/>
      <c r="E31" s="14" t="s">
        <v>69</v>
      </c>
      <c r="F31" s="108"/>
      <c r="G31" s="19">
        <f t="shared" ref="G31" si="2">SUM(G32+G38)</f>
        <v>1650000</v>
      </c>
      <c r="H31" s="19">
        <f t="shared" ref="H31" si="3">SUM(H32+H38)</f>
        <v>2750000</v>
      </c>
    </row>
    <row r="32" spans="1:8" s="2" customFormat="1" x14ac:dyDescent="0.3">
      <c r="A32" s="70" t="s">
        <v>173</v>
      </c>
      <c r="B32" s="15"/>
      <c r="C32" s="15"/>
      <c r="D32" s="15" t="s">
        <v>70</v>
      </c>
      <c r="E32" s="14" t="s">
        <v>71</v>
      </c>
      <c r="F32" s="103"/>
      <c r="G32" s="19">
        <f>SUM(G33:G35)</f>
        <v>1550000</v>
      </c>
      <c r="H32" s="19">
        <f>SUM(H33:H37)</f>
        <v>2650000</v>
      </c>
    </row>
    <row r="33" spans="1:8" s="2" customFormat="1" x14ac:dyDescent="0.3">
      <c r="A33" s="70" t="s">
        <v>174</v>
      </c>
      <c r="B33" s="15"/>
      <c r="C33" s="15"/>
      <c r="D33" s="15"/>
      <c r="E33" s="14" t="s">
        <v>72</v>
      </c>
      <c r="F33" s="103"/>
      <c r="G33" s="19">
        <v>60000</v>
      </c>
      <c r="H33" s="19">
        <v>60000</v>
      </c>
    </row>
    <row r="34" spans="1:8" s="2" customFormat="1" x14ac:dyDescent="0.3">
      <c r="A34" s="70" t="s">
        <v>175</v>
      </c>
      <c r="B34" s="15"/>
      <c r="C34" s="15"/>
      <c r="D34" s="15"/>
      <c r="E34" s="14" t="s">
        <v>73</v>
      </c>
      <c r="F34" s="103"/>
      <c r="G34" s="19">
        <v>1440000</v>
      </c>
      <c r="H34" s="19">
        <v>1440000</v>
      </c>
    </row>
    <row r="35" spans="1:8" s="2" customFormat="1" x14ac:dyDescent="0.3">
      <c r="A35" s="70" t="s">
        <v>176</v>
      </c>
      <c r="B35" s="15"/>
      <c r="C35" s="15"/>
      <c r="D35" s="15"/>
      <c r="E35" s="14" t="s">
        <v>74</v>
      </c>
      <c r="F35" s="103"/>
      <c r="G35" s="19">
        <v>50000</v>
      </c>
      <c r="H35" s="19">
        <v>50000</v>
      </c>
    </row>
    <row r="36" spans="1:8" s="2" customFormat="1" x14ac:dyDescent="0.3">
      <c r="A36" s="70" t="s">
        <v>177</v>
      </c>
      <c r="B36" s="15"/>
      <c r="C36" s="15"/>
      <c r="D36" s="15"/>
      <c r="E36" s="86" t="s">
        <v>231</v>
      </c>
      <c r="F36" s="103"/>
      <c r="G36" s="19">
        <v>0</v>
      </c>
      <c r="H36" s="19">
        <v>500000</v>
      </c>
    </row>
    <row r="37" spans="1:8" s="2" customFormat="1" x14ac:dyDescent="0.3">
      <c r="A37" s="70" t="s">
        <v>178</v>
      </c>
      <c r="B37" s="15"/>
      <c r="C37" s="15"/>
      <c r="D37" s="15"/>
      <c r="E37" s="86" t="s">
        <v>232</v>
      </c>
      <c r="F37" s="103"/>
      <c r="G37" s="19">
        <v>0</v>
      </c>
      <c r="H37" s="19">
        <v>600000</v>
      </c>
    </row>
    <row r="38" spans="1:8" s="2" customFormat="1" x14ac:dyDescent="0.3">
      <c r="A38" s="70" t="s">
        <v>179</v>
      </c>
      <c r="B38" s="15"/>
      <c r="C38" s="15"/>
      <c r="D38" s="15" t="s">
        <v>75</v>
      </c>
      <c r="E38" s="14" t="s">
        <v>76</v>
      </c>
      <c r="F38" s="108"/>
      <c r="G38" s="19">
        <v>100000</v>
      </c>
      <c r="H38" s="19">
        <v>100000</v>
      </c>
    </row>
    <row r="39" spans="1:8" s="2" customFormat="1" x14ac:dyDescent="0.3">
      <c r="A39" s="70" t="s">
        <v>180</v>
      </c>
      <c r="B39" s="15"/>
      <c r="C39" s="15" t="s">
        <v>77</v>
      </c>
      <c r="D39" s="23"/>
      <c r="E39" s="14" t="s">
        <v>78</v>
      </c>
      <c r="F39" s="108"/>
      <c r="G39" s="19">
        <f>SUM(G40+G41+G42+G43)</f>
        <v>13415000</v>
      </c>
      <c r="H39" s="19">
        <f>SUM(H40+H41+H42+H43)</f>
        <v>13400000</v>
      </c>
    </row>
    <row r="40" spans="1:8" s="2" customFormat="1" ht="16.2" customHeight="1" x14ac:dyDescent="0.3">
      <c r="A40" s="70" t="s">
        <v>181</v>
      </c>
      <c r="B40" s="15"/>
      <c r="C40" s="15"/>
      <c r="D40" s="2" t="s">
        <v>79</v>
      </c>
      <c r="E40" s="14" t="s">
        <v>80</v>
      </c>
      <c r="F40" s="107"/>
      <c r="G40" s="19">
        <v>400000</v>
      </c>
      <c r="H40" s="19">
        <v>500000</v>
      </c>
    </row>
    <row r="41" spans="1:8" s="2" customFormat="1" x14ac:dyDescent="0.3">
      <c r="A41" s="70" t="s">
        <v>182</v>
      </c>
      <c r="B41" s="15"/>
      <c r="C41" s="15"/>
      <c r="D41" s="2" t="s">
        <v>81</v>
      </c>
      <c r="E41" s="14" t="s">
        <v>82</v>
      </c>
      <c r="F41" s="107"/>
      <c r="G41" s="145">
        <v>300000</v>
      </c>
      <c r="H41" s="145">
        <v>0</v>
      </c>
    </row>
    <row r="42" spans="1:8" s="2" customFormat="1" x14ac:dyDescent="0.3">
      <c r="A42" s="70" t="s">
        <v>183</v>
      </c>
      <c r="B42" s="15"/>
      <c r="C42" s="15"/>
      <c r="D42" s="2" t="s">
        <v>83</v>
      </c>
      <c r="E42" s="14" t="s">
        <v>84</v>
      </c>
      <c r="F42" s="107"/>
      <c r="G42" s="19">
        <v>1800000</v>
      </c>
      <c r="H42" s="19">
        <v>2000000</v>
      </c>
    </row>
    <row r="43" spans="1:8" s="2" customFormat="1" x14ac:dyDescent="0.3">
      <c r="A43" s="70" t="s">
        <v>185</v>
      </c>
      <c r="B43" s="15"/>
      <c r="C43" s="15"/>
      <c r="D43" s="2" t="s">
        <v>85</v>
      </c>
      <c r="E43" s="14" t="s">
        <v>86</v>
      </c>
      <c r="F43" s="107"/>
      <c r="G43" s="19">
        <f>SUM(G44:G53)</f>
        <v>10915000</v>
      </c>
      <c r="H43" s="19">
        <f>SUM(H44:H53)</f>
        <v>10900000</v>
      </c>
    </row>
    <row r="44" spans="1:8" s="2" customFormat="1" x14ac:dyDescent="0.3">
      <c r="A44" s="70" t="s">
        <v>186</v>
      </c>
      <c r="B44" s="15"/>
      <c r="C44" s="15"/>
      <c r="E44" s="14" t="s">
        <v>103</v>
      </c>
      <c r="F44" s="107"/>
      <c r="G44" s="19">
        <v>600000</v>
      </c>
      <c r="H44" s="19">
        <v>600000</v>
      </c>
    </row>
    <row r="45" spans="1:8" s="2" customFormat="1" x14ac:dyDescent="0.3">
      <c r="A45" s="70" t="s">
        <v>187</v>
      </c>
      <c r="B45" s="15"/>
      <c r="C45" s="15"/>
      <c r="E45" s="14" t="s">
        <v>110</v>
      </c>
      <c r="F45" s="107"/>
      <c r="G45" s="19">
        <v>6500000</v>
      </c>
      <c r="H45" s="19">
        <v>7000000</v>
      </c>
    </row>
    <row r="46" spans="1:8" s="2" customFormat="1" x14ac:dyDescent="0.3">
      <c r="A46" s="70" t="s">
        <v>188</v>
      </c>
      <c r="B46" s="15"/>
      <c r="C46" s="15"/>
      <c r="E46" s="14" t="s">
        <v>108</v>
      </c>
      <c r="F46" s="107"/>
      <c r="G46" s="19">
        <v>600000</v>
      </c>
      <c r="H46" s="19">
        <v>600000</v>
      </c>
    </row>
    <row r="47" spans="1:8" s="2" customFormat="1" x14ac:dyDescent="0.3">
      <c r="A47" s="70" t="s">
        <v>189</v>
      </c>
      <c r="B47" s="15"/>
      <c r="C47" s="15"/>
      <c r="E47" s="14" t="s">
        <v>109</v>
      </c>
      <c r="F47" s="107"/>
      <c r="G47" s="19">
        <v>500000</v>
      </c>
      <c r="H47" s="19">
        <v>700000</v>
      </c>
    </row>
    <row r="48" spans="1:8" s="2" customFormat="1" x14ac:dyDescent="0.3">
      <c r="A48" s="70" t="s">
        <v>190</v>
      </c>
      <c r="B48" s="15"/>
      <c r="C48" s="15"/>
      <c r="E48" s="14" t="s">
        <v>104</v>
      </c>
      <c r="F48" s="107"/>
      <c r="G48" s="19">
        <f>78750*4</f>
        <v>315000</v>
      </c>
      <c r="H48" s="19">
        <v>0</v>
      </c>
    </row>
    <row r="49" spans="1:8" s="2" customFormat="1" x14ac:dyDescent="0.3">
      <c r="A49" s="70" t="s">
        <v>191</v>
      </c>
      <c r="B49" s="15"/>
      <c r="C49" s="15"/>
      <c r="E49" s="14" t="s">
        <v>112</v>
      </c>
      <c r="F49" s="107"/>
      <c r="G49" s="19">
        <f>100000*4</f>
        <v>400000</v>
      </c>
      <c r="H49" s="19">
        <v>0</v>
      </c>
    </row>
    <row r="50" spans="1:8" s="2" customFormat="1" x14ac:dyDescent="0.3">
      <c r="A50" s="70" t="s">
        <v>192</v>
      </c>
      <c r="B50" s="15"/>
      <c r="C50" s="15"/>
      <c r="E50" s="32" t="s">
        <v>114</v>
      </c>
      <c r="F50" s="107"/>
      <c r="G50" s="19">
        <v>600000</v>
      </c>
      <c r="H50" s="19">
        <v>600000</v>
      </c>
    </row>
    <row r="51" spans="1:8" s="2" customFormat="1" x14ac:dyDescent="0.3">
      <c r="A51" s="70" t="s">
        <v>193</v>
      </c>
      <c r="B51" s="15"/>
      <c r="C51" s="15"/>
      <c r="E51" s="32" t="s">
        <v>115</v>
      </c>
      <c r="F51" s="107"/>
      <c r="G51" s="19">
        <v>700000</v>
      </c>
      <c r="H51" s="19">
        <v>700000</v>
      </c>
    </row>
    <row r="52" spans="1:8" s="2" customFormat="1" x14ac:dyDescent="0.3">
      <c r="A52" s="70" t="s">
        <v>194</v>
      </c>
      <c r="B52" s="15"/>
      <c r="C52" s="15"/>
      <c r="E52" s="32" t="s">
        <v>116</v>
      </c>
      <c r="F52" s="107"/>
      <c r="G52" s="19">
        <v>200000</v>
      </c>
      <c r="H52" s="19">
        <v>200000</v>
      </c>
    </row>
    <row r="53" spans="1:8" s="2" customFormat="1" x14ac:dyDescent="0.3">
      <c r="A53" s="70" t="s">
        <v>195</v>
      </c>
      <c r="B53" s="15"/>
      <c r="C53" s="15"/>
      <c r="E53" s="32" t="s">
        <v>117</v>
      </c>
      <c r="F53" s="107"/>
      <c r="G53" s="19">
        <v>500000</v>
      </c>
      <c r="H53" s="19">
        <v>500000</v>
      </c>
    </row>
    <row r="54" spans="1:8" s="2" customFormat="1" x14ac:dyDescent="0.3">
      <c r="A54" s="70" t="s">
        <v>196</v>
      </c>
      <c r="B54" s="15"/>
      <c r="C54" s="15" t="s">
        <v>87</v>
      </c>
      <c r="E54" s="14" t="s">
        <v>88</v>
      </c>
      <c r="F54" s="107"/>
      <c r="G54" s="19">
        <f t="shared" ref="G54:H54" si="4">SUM(G55)</f>
        <v>800000</v>
      </c>
      <c r="H54" s="19">
        <f t="shared" si="4"/>
        <v>800000</v>
      </c>
    </row>
    <row r="55" spans="1:8" s="2" customFormat="1" x14ac:dyDescent="0.3">
      <c r="A55" s="70" t="s">
        <v>197</v>
      </c>
      <c r="B55" s="15"/>
      <c r="C55" s="15"/>
      <c r="D55" s="2" t="s">
        <v>89</v>
      </c>
      <c r="E55" s="84" t="s">
        <v>90</v>
      </c>
      <c r="F55" s="109"/>
      <c r="G55" s="19">
        <v>800000</v>
      </c>
      <c r="H55" s="19">
        <v>800000</v>
      </c>
    </row>
    <row r="56" spans="1:8" s="2" customFormat="1" x14ac:dyDescent="0.3">
      <c r="A56" s="70" t="s">
        <v>198</v>
      </c>
      <c r="B56" s="15"/>
      <c r="C56" s="15" t="s">
        <v>91</v>
      </c>
      <c r="E56" s="84" t="s">
        <v>92</v>
      </c>
      <c r="F56" s="109"/>
      <c r="G56" s="19">
        <f>SUM(G57:G58)</f>
        <v>1501000</v>
      </c>
      <c r="H56" s="19">
        <f>SUM(H57:H58)</f>
        <v>1855000</v>
      </c>
    </row>
    <row r="57" spans="1:8" s="2" customFormat="1" x14ac:dyDescent="0.3">
      <c r="A57" s="70" t="s">
        <v>199</v>
      </c>
      <c r="B57" s="15"/>
      <c r="C57" s="15"/>
      <c r="D57" s="2" t="s">
        <v>93</v>
      </c>
      <c r="E57" s="84" t="s">
        <v>94</v>
      </c>
      <c r="F57" s="109"/>
      <c r="G57" s="19">
        <v>1500000</v>
      </c>
      <c r="H57" s="19">
        <v>1854000</v>
      </c>
    </row>
    <row r="58" spans="1:8" s="2" customFormat="1" x14ac:dyDescent="0.3">
      <c r="A58" s="70" t="s">
        <v>200</v>
      </c>
      <c r="B58" s="15"/>
      <c r="C58" s="15"/>
      <c r="D58" s="2" t="s">
        <v>95</v>
      </c>
      <c r="E58" s="84" t="s">
        <v>96</v>
      </c>
      <c r="F58" s="109"/>
      <c r="G58" s="19">
        <v>1000</v>
      </c>
      <c r="H58" s="19">
        <v>1000</v>
      </c>
    </row>
    <row r="59" spans="1:8" s="2" customFormat="1" x14ac:dyDescent="0.3">
      <c r="A59" s="70" t="s">
        <v>201</v>
      </c>
      <c r="B59" s="5" t="s">
        <v>119</v>
      </c>
      <c r="C59" s="5" t="s">
        <v>120</v>
      </c>
      <c r="D59" s="5"/>
      <c r="E59" s="5"/>
      <c r="F59" s="110"/>
      <c r="G59" s="39">
        <f>SUM(G60:G63)</f>
        <v>228600</v>
      </c>
      <c r="H59" s="39">
        <f>SUM(H60:H63)</f>
        <v>610000</v>
      </c>
    </row>
    <row r="60" spans="1:8" s="2" customFormat="1" x14ac:dyDescent="0.3">
      <c r="A60" s="70" t="s">
        <v>202</v>
      </c>
      <c r="C60" s="2" t="s">
        <v>235</v>
      </c>
      <c r="E60" s="2" t="s">
        <v>236</v>
      </c>
      <c r="F60" s="111"/>
      <c r="G60" s="91">
        <v>0</v>
      </c>
      <c r="H60" s="91">
        <v>150000</v>
      </c>
    </row>
    <row r="61" spans="1:8" s="2" customFormat="1" x14ac:dyDescent="0.3">
      <c r="A61" s="70" t="s">
        <v>203</v>
      </c>
      <c r="C61" s="2" t="s">
        <v>137</v>
      </c>
      <c r="E61" s="2" t="s">
        <v>138</v>
      </c>
      <c r="F61" s="111"/>
      <c r="G61" s="58">
        <v>150000</v>
      </c>
      <c r="H61" s="58">
        <v>300000</v>
      </c>
    </row>
    <row r="62" spans="1:8" s="2" customFormat="1" x14ac:dyDescent="0.3">
      <c r="A62" s="70" t="s">
        <v>204</v>
      </c>
      <c r="B62" s="5"/>
      <c r="C62" s="15" t="s">
        <v>121</v>
      </c>
      <c r="D62" s="5"/>
      <c r="E62" s="15" t="s">
        <v>122</v>
      </c>
      <c r="F62" s="110"/>
      <c r="G62" s="58">
        <v>30000</v>
      </c>
      <c r="H62" s="58">
        <v>30000</v>
      </c>
    </row>
    <row r="63" spans="1:8" s="2" customFormat="1" x14ac:dyDescent="0.3">
      <c r="A63" s="70" t="s">
        <v>205</v>
      </c>
      <c r="B63" s="5"/>
      <c r="C63" s="15" t="s">
        <v>123</v>
      </c>
      <c r="D63" s="5"/>
      <c r="E63" s="15" t="s">
        <v>124</v>
      </c>
      <c r="F63" s="112"/>
      <c r="G63" s="59">
        <v>48600</v>
      </c>
      <c r="H63" s="59">
        <v>130000</v>
      </c>
    </row>
    <row r="64" spans="1:8" s="2" customFormat="1" ht="26.4" customHeight="1" x14ac:dyDescent="0.3">
      <c r="A64" s="70" t="s">
        <v>206</v>
      </c>
      <c r="B64" s="174" t="s">
        <v>30</v>
      </c>
      <c r="C64" s="175"/>
      <c r="D64" s="175"/>
      <c r="E64" s="175"/>
      <c r="F64" s="176"/>
      <c r="G64" s="40">
        <f>G65</f>
        <v>2500000</v>
      </c>
      <c r="H64" s="40">
        <f>H65</f>
        <v>2500000</v>
      </c>
    </row>
    <row r="65" spans="1:8" s="2" customFormat="1" x14ac:dyDescent="0.3">
      <c r="A65" s="70" t="s">
        <v>212</v>
      </c>
      <c r="B65" s="16" t="s">
        <v>18</v>
      </c>
      <c r="C65" s="166" t="s">
        <v>19</v>
      </c>
      <c r="D65" s="166"/>
      <c r="E65" s="166"/>
      <c r="F65" s="107"/>
      <c r="G65" s="19">
        <f t="shared" ref="G65:H65" si="5">SUM(G66)</f>
        <v>2500000</v>
      </c>
      <c r="H65" s="19">
        <f t="shared" si="5"/>
        <v>2500000</v>
      </c>
    </row>
    <row r="66" spans="1:8" s="2" customFormat="1" x14ac:dyDescent="0.3">
      <c r="A66" s="70" t="s">
        <v>213</v>
      </c>
      <c r="B66" s="15"/>
      <c r="C66" s="15"/>
      <c r="D66" s="2" t="s">
        <v>97</v>
      </c>
      <c r="E66" s="14" t="s">
        <v>98</v>
      </c>
      <c r="F66" s="107"/>
      <c r="G66" s="19">
        <f>G67</f>
        <v>2500000</v>
      </c>
      <c r="H66" s="19">
        <f>H67</f>
        <v>2500000</v>
      </c>
    </row>
    <row r="67" spans="1:8" s="2" customFormat="1" x14ac:dyDescent="0.3">
      <c r="A67" s="70" t="s">
        <v>214</v>
      </c>
      <c r="B67" s="15"/>
      <c r="C67" s="15"/>
      <c r="E67" s="32" t="s">
        <v>113</v>
      </c>
      <c r="F67" s="107"/>
      <c r="G67" s="19">
        <v>2500000</v>
      </c>
      <c r="H67" s="19">
        <v>2500000</v>
      </c>
    </row>
    <row r="68" spans="1:8" ht="40.35" customHeight="1" x14ac:dyDescent="0.3">
      <c r="A68" s="70" t="s">
        <v>215</v>
      </c>
      <c r="B68" s="163" t="s">
        <v>160</v>
      </c>
      <c r="C68" s="164"/>
      <c r="D68" s="164"/>
      <c r="E68" s="165"/>
      <c r="F68" s="113"/>
      <c r="G68" s="126">
        <f>G69+G73+G75</f>
        <v>1643731</v>
      </c>
      <c r="H68" s="126">
        <f>H69+H73+H75</f>
        <v>1643731</v>
      </c>
    </row>
    <row r="69" spans="1:8" x14ac:dyDescent="0.3">
      <c r="A69" s="70" t="s">
        <v>216</v>
      </c>
      <c r="B69" s="74" t="s">
        <v>12</v>
      </c>
      <c r="C69" s="42" t="s">
        <v>13</v>
      </c>
      <c r="D69" s="43"/>
      <c r="E69" s="93"/>
      <c r="F69" s="114"/>
      <c r="G69" s="127">
        <f>G70</f>
        <v>1030074</v>
      </c>
      <c r="H69" s="127">
        <f>H70</f>
        <v>1030074</v>
      </c>
    </row>
    <row r="70" spans="1:8" x14ac:dyDescent="0.3">
      <c r="A70" s="70" t="s">
        <v>217</v>
      </c>
      <c r="B70" s="75"/>
      <c r="C70" s="44" t="s">
        <v>127</v>
      </c>
      <c r="D70" s="44"/>
      <c r="E70" s="80" t="s">
        <v>128</v>
      </c>
      <c r="F70" s="115"/>
      <c r="G70" s="128">
        <f>SUM(G71:G72)</f>
        <v>1030074</v>
      </c>
      <c r="H70" s="128">
        <f>SUM(H71:H72)</f>
        <v>1030074</v>
      </c>
    </row>
    <row r="71" spans="1:8" x14ac:dyDescent="0.3">
      <c r="A71" s="70" t="s">
        <v>218</v>
      </c>
      <c r="B71" s="75"/>
      <c r="C71" s="44"/>
      <c r="D71" s="44" t="s">
        <v>129</v>
      </c>
      <c r="E71" s="80" t="s">
        <v>130</v>
      </c>
      <c r="F71" s="115"/>
      <c r="G71" s="19">
        <v>433649</v>
      </c>
      <c r="H71" s="19">
        <v>433649</v>
      </c>
    </row>
    <row r="72" spans="1:8" x14ac:dyDescent="0.3">
      <c r="A72" s="70" t="s">
        <v>219</v>
      </c>
      <c r="B72" s="75"/>
      <c r="C72" s="44"/>
      <c r="D72" s="44" t="s">
        <v>131</v>
      </c>
      <c r="E72" s="80" t="s">
        <v>132</v>
      </c>
      <c r="F72" s="115"/>
      <c r="G72" s="19">
        <v>596425</v>
      </c>
      <c r="H72" s="19">
        <v>596425</v>
      </c>
    </row>
    <row r="73" spans="1:8" x14ac:dyDescent="0.3">
      <c r="A73" s="70" t="s">
        <v>220</v>
      </c>
      <c r="B73" s="74" t="s">
        <v>14</v>
      </c>
      <c r="C73" s="42" t="s">
        <v>15</v>
      </c>
      <c r="D73" s="43"/>
      <c r="E73" s="94"/>
      <c r="F73" s="116"/>
      <c r="G73" s="127">
        <f>SUM(G74:G74)</f>
        <v>393178</v>
      </c>
      <c r="H73" s="127">
        <f>SUM(H74:H74)</f>
        <v>393178</v>
      </c>
    </row>
    <row r="74" spans="1:8" x14ac:dyDescent="0.3">
      <c r="A74" s="70" t="s">
        <v>221</v>
      </c>
      <c r="B74" s="75"/>
      <c r="C74" s="44"/>
      <c r="D74" s="45" t="s">
        <v>56</v>
      </c>
      <c r="E74" s="95"/>
      <c r="F74" s="117"/>
      <c r="G74" s="19">
        <v>393178</v>
      </c>
      <c r="H74" s="19">
        <v>393178</v>
      </c>
    </row>
    <row r="75" spans="1:8" s="83" customFormat="1" x14ac:dyDescent="0.3">
      <c r="A75" s="70" t="s">
        <v>222</v>
      </c>
      <c r="B75" s="85" t="s">
        <v>18</v>
      </c>
      <c r="C75" s="42" t="s">
        <v>100</v>
      </c>
      <c r="D75" s="43"/>
      <c r="E75" s="85"/>
      <c r="F75" s="118"/>
      <c r="G75" s="127">
        <f>G76</f>
        <v>220479</v>
      </c>
      <c r="H75" s="127">
        <f>H76</f>
        <v>220479</v>
      </c>
    </row>
    <row r="76" spans="1:8" s="83" customFormat="1" x14ac:dyDescent="0.3">
      <c r="A76" s="70" t="s">
        <v>223</v>
      </c>
      <c r="B76" s="84"/>
      <c r="C76" s="44"/>
      <c r="D76" s="45" t="s">
        <v>210</v>
      </c>
      <c r="E76" s="84" t="s">
        <v>211</v>
      </c>
      <c r="F76" s="119"/>
      <c r="G76" s="19">
        <v>220479</v>
      </c>
      <c r="H76" s="19">
        <v>220479</v>
      </c>
    </row>
    <row r="77" spans="1:8" s="2" customFormat="1" ht="22.95" customHeight="1" x14ac:dyDescent="0.3">
      <c r="A77" s="70" t="s">
        <v>224</v>
      </c>
      <c r="B77" s="52" t="s">
        <v>99</v>
      </c>
      <c r="C77" s="52"/>
      <c r="D77" s="52"/>
      <c r="E77" s="96"/>
      <c r="F77" s="120"/>
      <c r="G77" s="53">
        <f>G8+G64+G68</f>
        <v>182324331</v>
      </c>
      <c r="H77" s="53">
        <f>H8+H64+H68</f>
        <v>186386873</v>
      </c>
    </row>
    <row r="78" spans="1:8" s="2" customFormat="1" ht="15.6" customHeight="1" x14ac:dyDescent="0.3">
      <c r="A78" s="70" t="s">
        <v>225</v>
      </c>
      <c r="B78" s="76" t="s">
        <v>12</v>
      </c>
      <c r="C78" s="54" t="s">
        <v>13</v>
      </c>
      <c r="D78" s="54"/>
      <c r="E78" s="97"/>
      <c r="F78" s="121"/>
      <c r="G78" s="129">
        <f>G9+G69</f>
        <v>139980074</v>
      </c>
      <c r="H78" s="129">
        <f>H9+H69</f>
        <v>142110074</v>
      </c>
    </row>
    <row r="79" spans="1:8" s="2" customFormat="1" ht="15.6" customHeight="1" x14ac:dyDescent="0.3">
      <c r="A79" s="70" t="s">
        <v>226</v>
      </c>
      <c r="B79" s="77" t="s">
        <v>14</v>
      </c>
      <c r="C79" s="51" t="s">
        <v>15</v>
      </c>
      <c r="D79" s="51"/>
      <c r="E79" s="98"/>
      <c r="F79" s="116"/>
      <c r="G79" s="130">
        <f>G20+G73</f>
        <v>19329178</v>
      </c>
      <c r="H79" s="130">
        <f>H20+H73</f>
        <v>19441320</v>
      </c>
    </row>
    <row r="80" spans="1:8" s="2" customFormat="1" ht="15.6" customHeight="1" x14ac:dyDescent="0.3">
      <c r="A80" s="70" t="s">
        <v>227</v>
      </c>
      <c r="B80" s="77" t="s">
        <v>16</v>
      </c>
      <c r="C80" s="51" t="s">
        <v>17</v>
      </c>
      <c r="D80" s="51"/>
      <c r="E80" s="98"/>
      <c r="F80" s="116"/>
      <c r="G80" s="130">
        <f>G23</f>
        <v>20066000</v>
      </c>
      <c r="H80" s="130">
        <f>H23</f>
        <v>21505000</v>
      </c>
    </row>
    <row r="81" spans="1:8" s="5" customFormat="1" ht="15.6" customHeight="1" x14ac:dyDescent="0.3">
      <c r="A81" s="70" t="s">
        <v>228</v>
      </c>
      <c r="B81" s="77" t="s">
        <v>18</v>
      </c>
      <c r="C81" s="51" t="s">
        <v>100</v>
      </c>
      <c r="D81" s="51"/>
      <c r="E81" s="98"/>
      <c r="F81" s="116"/>
      <c r="G81" s="130">
        <f>G65</f>
        <v>2500000</v>
      </c>
      <c r="H81" s="130">
        <f>H65+H75</f>
        <v>2720479</v>
      </c>
    </row>
    <row r="82" spans="1:8" s="5" customFormat="1" ht="15.6" customHeight="1" x14ac:dyDescent="0.3">
      <c r="A82" s="70" t="s">
        <v>233</v>
      </c>
      <c r="B82" s="78" t="s">
        <v>119</v>
      </c>
      <c r="C82" s="55" t="s">
        <v>120</v>
      </c>
      <c r="D82" s="55"/>
      <c r="E82" s="99"/>
      <c r="F82" s="122"/>
      <c r="G82" s="131">
        <f>G59</f>
        <v>228600</v>
      </c>
      <c r="H82" s="131">
        <f>H59</f>
        <v>610000</v>
      </c>
    </row>
    <row r="83" spans="1:8" s="2" customFormat="1" x14ac:dyDescent="0.3">
      <c r="A83" s="70" t="s">
        <v>234</v>
      </c>
      <c r="B83" s="79" t="s">
        <v>101</v>
      </c>
      <c r="C83" s="29"/>
      <c r="D83" s="29"/>
      <c r="E83" s="29"/>
      <c r="F83" s="123"/>
      <c r="G83" s="132">
        <f>SUM(G78:G82)</f>
        <v>182103852</v>
      </c>
      <c r="H83" s="132">
        <f>SUM(H78:H82)</f>
        <v>186386873</v>
      </c>
    </row>
    <row r="84" spans="1:8" s="2" customFormat="1" ht="16.2" x14ac:dyDescent="0.35">
      <c r="A84" s="70" t="s">
        <v>237</v>
      </c>
      <c r="B84" s="15"/>
      <c r="C84" s="24" t="s">
        <v>102</v>
      </c>
      <c r="D84" s="24"/>
      <c r="E84" s="100"/>
      <c r="F84" s="124">
        <v>23</v>
      </c>
      <c r="G84" s="133"/>
      <c r="H84" s="133"/>
    </row>
    <row r="85" spans="1:8" x14ac:dyDescent="0.3">
      <c r="B85" s="2"/>
      <c r="C85" s="2"/>
      <c r="D85" s="2"/>
      <c r="E85" s="2"/>
      <c r="G85" s="36"/>
    </row>
    <row r="86" spans="1:8" x14ac:dyDescent="0.3">
      <c r="G86" s="36"/>
    </row>
    <row r="87" spans="1:8" x14ac:dyDescent="0.3">
      <c r="G87" s="68"/>
    </row>
  </sheetData>
  <sheetProtection selectLockedCells="1" selectUnlockedCells="1"/>
  <mergeCells count="9">
    <mergeCell ref="B68:E68"/>
    <mergeCell ref="C65:E65"/>
    <mergeCell ref="B1:F1"/>
    <mergeCell ref="B6:E7"/>
    <mergeCell ref="F6:F7"/>
    <mergeCell ref="B8:E8"/>
    <mergeCell ref="B64:F64"/>
    <mergeCell ref="A2:H2"/>
    <mergeCell ref="A3:H3"/>
  </mergeCells>
  <printOptions headings="1" gridLines="1"/>
  <pageMargins left="0.70866141732283472" right="0.70866141732283472" top="0.55118110236220474" bottom="0.35433070866141736" header="0.31496062992125984" footer="0.31496062992125984"/>
  <pageSetup paperSize="9" scale="65" firstPageNumber="0" orientation="portrait" verticalDpi="300" r:id="rId1"/>
  <headerFooter alignWithMargins="0">
    <oddFooter>&amp;C&amp;P. oldal</oddFooter>
  </headerFooter>
  <rowBreaks count="1" manualBreakCount="1">
    <brk id="6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</vt:lpstr>
      <vt:lpstr>Bevételek</vt:lpstr>
      <vt:lpstr>Kiadások</vt:lpstr>
      <vt:lpstr>Kiadások!Nyomtatási_cím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KFulopSzilvia</cp:lastModifiedBy>
  <cp:lastPrinted>2023-06-14T08:03:03Z</cp:lastPrinted>
  <dcterms:created xsi:type="dcterms:W3CDTF">2019-09-05T06:28:05Z</dcterms:created>
  <dcterms:modified xsi:type="dcterms:W3CDTF">2024-03-12T12:47:19Z</dcterms:modified>
</cp:coreProperties>
</file>